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W:\SUBGE\2025\PCA 2025\01 PCA com tudo para VERSÃO 02\"/>
    </mc:Choice>
  </mc:AlternateContent>
  <bookViews>
    <workbookView xWindow="0" yWindow="0" windowWidth="20430" windowHeight="10095"/>
  </bookViews>
  <sheets>
    <sheet name="Versão p V02" sheetId="13" r:id="rId1"/>
    <sheet name="Orientações" sheetId="4" r:id="rId2"/>
    <sheet name="Listas" sheetId="6" state="hidden" r:id="rId3"/>
    <sheet name="1" sheetId="7" state="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 iterateDelta="1E-4"/>
  <extLst>
    <ext uri="GoogleSheetsCustomDataVersion2">
      <go:sheetsCustomData xmlns:go="http://customooxmlschemas.google.com/" r:id="rId12" roundtripDataChecksum="GhfaAOObJUQ3UoWI4GQSqdzVwO5+d6hduDNx+/zcio0="/>
    </ext>
  </extLst>
</workbook>
</file>

<file path=xl/calcChain.xml><?xml version="1.0" encoding="utf-8"?>
<calcChain xmlns="http://schemas.openxmlformats.org/spreadsheetml/2006/main">
  <c r="G109" i="13" l="1"/>
  <c r="F107" i="13"/>
  <c r="F50" i="13"/>
  <c r="F104" i="13"/>
  <c r="F11" i="13"/>
  <c r="F113" i="13"/>
  <c r="F100" i="13"/>
  <c r="F80" i="13"/>
  <c r="F77" i="13"/>
  <c r="E121" i="13"/>
  <c r="F73" i="13"/>
  <c r="E73" i="13"/>
  <c r="F69" i="13"/>
  <c r="E69" i="13"/>
  <c r="F70" i="13"/>
  <c r="F118" i="13"/>
  <c r="F64" i="13"/>
  <c r="E64" i="13"/>
  <c r="F83" i="13"/>
  <c r="F61" i="13"/>
  <c r="F81" i="13"/>
  <c r="F95" i="13"/>
  <c r="E97" i="13"/>
  <c r="F84" i="13"/>
  <c r="F85" i="13"/>
  <c r="E85" i="13"/>
  <c r="E52" i="13"/>
  <c r="F26" i="13"/>
  <c r="E26" i="13"/>
  <c r="E12" i="13"/>
  <c r="A60" i="7" l="1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</calcChain>
</file>

<file path=xl/sharedStrings.xml><?xml version="1.0" encoding="utf-8"?>
<sst xmlns="http://schemas.openxmlformats.org/spreadsheetml/2006/main" count="579" uniqueCount="233">
  <si>
    <t>Plano de Contratações Anual - Exercício 2025</t>
  </si>
  <si>
    <t>ÓRGÃO OU ENTIDADE</t>
  </si>
  <si>
    <t xml:space="preserve">SECULT - UG: 400.101 - SECRETARIA DE ESTADO DA CULTURA    </t>
  </si>
  <si>
    <t xml:space="preserve">            ÁREA RESPONSÁVEL PELA CONSOLIDAÇÃO</t>
  </si>
  <si>
    <t>SUBGE - SUBSEC DE ESTADO DE GESTÃO ADMINISTRATIVA</t>
  </si>
  <si>
    <t>NUGEC - NÚCLEO DE GERENCIAMENTO DAS CONTRATAÇÕES</t>
  </si>
  <si>
    <t>Código Interno</t>
  </si>
  <si>
    <t>Setor Demandante</t>
  </si>
  <si>
    <t>Objeto Resumido</t>
  </si>
  <si>
    <t>Unidade de Medida</t>
  </si>
  <si>
    <t>Qte Estimada</t>
  </si>
  <si>
    <t>Tipo de Contratação</t>
  </si>
  <si>
    <t>Prazo</t>
  </si>
  <si>
    <t>Classificação Orçamentária</t>
  </si>
  <si>
    <t>Observações</t>
  </si>
  <si>
    <t>GA</t>
  </si>
  <si>
    <t>Unidade</t>
  </si>
  <si>
    <t>Prorrogada</t>
  </si>
  <si>
    <t>Nova</t>
  </si>
  <si>
    <t>Em andamento</t>
  </si>
  <si>
    <t>LOCAÇÃO SEDE SECULT</t>
  </si>
  <si>
    <t>Litro</t>
  </si>
  <si>
    <t xml:space="preserve">PASSAGENS AÉREAS </t>
  </si>
  <si>
    <t xml:space="preserve">LOCAÇÃO DE VEICULOS </t>
  </si>
  <si>
    <t xml:space="preserve">ENERGIA ELÉTRICA </t>
  </si>
  <si>
    <t>Kwh</t>
  </si>
  <si>
    <t xml:space="preserve">MANUTENÇÃO AR CONDICIONADO </t>
  </si>
  <si>
    <t>Mês</t>
  </si>
  <si>
    <t>TELEFONIA FIXA</t>
  </si>
  <si>
    <t>TELEFÔNIA MÓVEL E LONGA DISTÂNCIA</t>
  </si>
  <si>
    <t>Minutos</t>
  </si>
  <si>
    <t>Kg</t>
  </si>
  <si>
    <t xml:space="preserve">CONDOMINIO ED NAVEMAR  </t>
  </si>
  <si>
    <t xml:space="preserve">CONDOMINIO ED PORTUGAL </t>
  </si>
  <si>
    <t>CONTROLE DE PRAGAS</t>
  </si>
  <si>
    <t>meses</t>
  </si>
  <si>
    <t xml:space="preserve">SERV. REPROGRAFIA E GRÁFICA  </t>
  </si>
  <si>
    <t xml:space="preserve">PUBLICAÇÕES DE ATOS OFICIAIS </t>
  </si>
  <si>
    <t xml:space="preserve">LOCAÇÃO DE BOMBA SAPO </t>
  </si>
  <si>
    <t>diária</t>
  </si>
  <si>
    <t>serviço</t>
  </si>
  <si>
    <t>Cm x col</t>
  </si>
  <si>
    <t>GMP</t>
  </si>
  <si>
    <t>Kit</t>
  </si>
  <si>
    <t>finalizada</t>
  </si>
  <si>
    <t>M²</t>
  </si>
  <si>
    <t>ASSCOM</t>
  </si>
  <si>
    <t>GEAC</t>
  </si>
  <si>
    <t>LOCAÇÃO HUB ES+ CRIATIVO - PRAÇA COSTA PEREIRA</t>
  </si>
  <si>
    <t>ÁGUA E ESGOTO</t>
  </si>
  <si>
    <t>ENERGIA ELÉTRICA</t>
  </si>
  <si>
    <t>kWh</t>
  </si>
  <si>
    <t>LOCAÇÃO DE PAINEL LED E TRAMISSÃO VIA STREAMER</t>
  </si>
  <si>
    <t>GEAC, GA</t>
  </si>
  <si>
    <t>BP</t>
  </si>
  <si>
    <t>03-339040</t>
  </si>
  <si>
    <t>BP, MAES, SÔNIA</t>
  </si>
  <si>
    <t>GHM</t>
  </si>
  <si>
    <t>SÔNIA</t>
  </si>
  <si>
    <t>Ano</t>
  </si>
  <si>
    <t>Espaços Culturais</t>
  </si>
  <si>
    <t>GETED</t>
  </si>
  <si>
    <t>MAES</t>
  </si>
  <si>
    <t>MAES, SÔNIA</t>
  </si>
  <si>
    <t>GIC</t>
  </si>
  <si>
    <t>GETD</t>
  </si>
  <si>
    <t>SUPORTE CONTRATO MAPA CULTURAL</t>
  </si>
  <si>
    <t xml:space="preserve">Plano de Contratações Anual - Exercício 2025  ...... </t>
  </si>
  <si>
    <t>Orientações</t>
  </si>
  <si>
    <t>PCA</t>
  </si>
  <si>
    <t>O que é o PCA?</t>
  </si>
  <si>
    <r>
      <rPr>
        <sz val="11"/>
        <color theme="1"/>
        <rFont val="Arial"/>
        <family val="2"/>
      </rP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color theme="1"/>
        <rFont val="Arial"/>
        <family val="2"/>
      </rPr>
      <t xml:space="preserve">, garantindo a integração ao planejamento estratégico e orçamentário das unidades              </t>
    </r>
  </si>
  <si>
    <t>Quais são os principais Objetivos da norma?</t>
  </si>
  <si>
    <t>Racionalizar e criar uma cultura de planejamento para as contratações dos órgãos do Estado; promover um alinhamento dessas contratações com o Planejamento Estratégico, bem como subsidiar as leis orçamentárias;</t>
  </si>
  <si>
    <t>Quais são as principais Regras?</t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</si>
  <si>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</si>
  <si>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</si>
  <si>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</si>
  <si>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Nível de Complexidade</t>
  </si>
  <si>
    <t>Baixo</t>
  </si>
  <si>
    <t>Médio</t>
  </si>
  <si>
    <t>Alto</t>
  </si>
  <si>
    <t>BP, GA</t>
  </si>
  <si>
    <t>GABINETE</t>
  </si>
  <si>
    <t>Serviço</t>
  </si>
  <si>
    <t>Espaços Culturais, BP</t>
  </si>
  <si>
    <t>MAES, MC, GHM, BP</t>
  </si>
  <si>
    <t>Espaços Culturais, Sede</t>
  </si>
  <si>
    <t xml:space="preserve">CORREIOS E TELÉGRAFOS </t>
  </si>
  <si>
    <t xml:space="preserve">Unidade </t>
  </si>
  <si>
    <t>Caixa</t>
  </si>
  <si>
    <t>CONDOMINIO ED MICHELINI</t>
  </si>
  <si>
    <t>COMBUSTÍVEL/MANUTENÇÃO</t>
  </si>
  <si>
    <t>3-339039</t>
  </si>
  <si>
    <t>3-339037</t>
  </si>
  <si>
    <t>3-339030</t>
  </si>
  <si>
    <t>3-339040</t>
  </si>
  <si>
    <t>4-449052</t>
  </si>
  <si>
    <t>4-490510</t>
  </si>
  <si>
    <t>3-339038</t>
  </si>
  <si>
    <t>3-339032</t>
  </si>
  <si>
    <t>4-449054</t>
  </si>
  <si>
    <t>4-449057</t>
  </si>
  <si>
    <t>3-339239</t>
  </si>
  <si>
    <t>GEAC, BP</t>
  </si>
  <si>
    <t>GHM, BP</t>
  </si>
  <si>
    <t>Espaços C., Sede, Ed. Micheline, Castelo Branco, Armazém_5</t>
  </si>
  <si>
    <r>
      <t>M</t>
    </r>
    <r>
      <rPr>
        <vertAlign val="superscript"/>
        <sz val="9"/>
        <rFont val="Calibri"/>
        <family val="2"/>
      </rPr>
      <t>3</t>
    </r>
  </si>
  <si>
    <r>
      <t>M</t>
    </r>
    <r>
      <rPr>
        <vertAlign val="superscript"/>
        <sz val="9"/>
        <color theme="1"/>
        <rFont val="Calibri"/>
        <family val="2"/>
      </rPr>
      <t>3</t>
    </r>
  </si>
  <si>
    <t>Castelo Branco, Sede</t>
  </si>
  <si>
    <t>GEAC, Armazem_5</t>
  </si>
  <si>
    <t>GEAC, Armazem_5, BP</t>
  </si>
  <si>
    <t>Estimativa preliminar   valor (R$)</t>
  </si>
  <si>
    <t xml:space="preserve">               2303 - PROMOÇÃO DA DIVERSIDADE E DIFUSÃO CULTURAL   ....</t>
  </si>
  <si>
    <t>3-339039 /        4-449052</t>
  </si>
  <si>
    <t>3-339039 /        3-339030</t>
  </si>
  <si>
    <t>MC, Armazen_5, BP</t>
  </si>
  <si>
    <t>2024-2GJXJ</t>
  </si>
  <si>
    <t xml:space="preserve">   2070 - ADMINISTRAÇÃO DA UNIDADE     ..................................................</t>
  </si>
  <si>
    <t xml:space="preserve">        4603 - ADMINISTRAÇÃO DOS ESPAÇOS CULTURAIS  ..............................</t>
  </si>
  <si>
    <t>2025-K33SN</t>
  </si>
  <si>
    <t>2024-J89NW</t>
  </si>
  <si>
    <t>2025-9V90M - CONTRATADO</t>
  </si>
  <si>
    <t>2025-02CZH - CONTRATADO</t>
  </si>
  <si>
    <t>2025-D3S2F - CONTRATADO</t>
  </si>
  <si>
    <t>2025-DR1QS - CONTRATADO</t>
  </si>
  <si>
    <t>2024-HG7N7 - CONTRATADO</t>
  </si>
  <si>
    <t>2024-TQ3SK - CONTRATADO</t>
  </si>
  <si>
    <t>2025-3Z9QM - CONTRATADO</t>
  </si>
  <si>
    <t>2025-N1SZC - CONTRATADO</t>
  </si>
  <si>
    <t>2025-81V8L - CONTRATADO</t>
  </si>
  <si>
    <t>2025-TM23V - CONTRATADO</t>
  </si>
  <si>
    <t>2025-20ZV1</t>
  </si>
  <si>
    <t>2025-TCMVR - CONTRATADO</t>
  </si>
  <si>
    <t>2025-N7JGG  - CONTRATADO</t>
  </si>
  <si>
    <t>2025-3CR5B  - CONTRATADO</t>
  </si>
  <si>
    <t>2025-J58K0  - CONTRATADO</t>
  </si>
  <si>
    <t>2025-9V90M  - CONTRATADO</t>
  </si>
  <si>
    <t>2020-4JJV5  - CONTRATADO</t>
  </si>
  <si>
    <t>2025-XCHMR - CONTRATADO</t>
  </si>
  <si>
    <t>2025-CVDH7  - CONTRATADO</t>
  </si>
  <si>
    <t>2025-KTHVQ - FASE LICITAÇÃO</t>
  </si>
  <si>
    <t>2025-GVH01 - FASE LICITAÇÃO</t>
  </si>
  <si>
    <t>2024-BWTRS - CONTRATADO</t>
  </si>
  <si>
    <t>2025-N7JGG - CONTRATADO</t>
  </si>
  <si>
    <t>GA/BPES</t>
  </si>
  <si>
    <t>Gabinete</t>
  </si>
  <si>
    <t>BP, MAES</t>
  </si>
  <si>
    <t>Código V01</t>
  </si>
  <si>
    <t>Serviço=01 Material=80</t>
  </si>
  <si>
    <r>
      <t>2025-ZRMQT</t>
    </r>
    <r>
      <rPr>
        <sz val="8"/>
        <color rgb="FF212529"/>
        <rFont val="Calibri"/>
        <family val="2"/>
      </rPr>
      <t> - FASE PESQ. PREÇOS</t>
    </r>
  </si>
  <si>
    <t>CELULARES SMARTPHONE E KITS MOBILE E MICROFONE</t>
  </si>
  <si>
    <t>CONTRATOS TERCEIRIZAÇÃO - LIMPEZA E CONSERVAÇÃO</t>
  </si>
  <si>
    <t>CERTIFICADOS DIGITAIS</t>
  </si>
  <si>
    <t>RECARGA DE EXTINTORES E AQUISIÇÃO DE MATERIAIS CONTRA INCÊNDIO E PÂNICO</t>
  </si>
  <si>
    <t>BOTIJA DE GÁS</t>
  </si>
  <si>
    <t>GARRAFÃO  ÁGUA MINERAL</t>
  </si>
  <si>
    <t>COPOS DESCARTÁVEIS</t>
  </si>
  <si>
    <t>CONTRATOS TERCEIRIZAÇÃO  - SEGURANÇA PRIVADA</t>
  </si>
  <si>
    <t>MATERIAL DE HIGIENE</t>
  </si>
  <si>
    <t>UTENSÍLIOS DE COPA E COZINHA DIVERSOS</t>
  </si>
  <si>
    <t>LÂMPADAS, LUMINÁRIAS</t>
  </si>
  <si>
    <t>SERV. PRESTAÇÃO SERV. ESPECIALIZADO DE MEDICINA E SEGURANÇA DO TRABALHO - LTCAT</t>
  </si>
  <si>
    <t>MATERIAL DE EXPEDIENTE</t>
  </si>
  <si>
    <t>GENÊROS ALIMENTÍCIOS</t>
  </si>
  <si>
    <t>CAFETEIRA INDUSTRIAL</t>
  </si>
  <si>
    <t>CONTRATOS TERCEIRIZAÇÃO - ASSISTÊNCIA ADMINISTRATIVA</t>
  </si>
  <si>
    <t>PUBLICAÇÃO EM JORNAL DE GRANDE CIRCULAÇÃO</t>
  </si>
  <si>
    <t>SEGURO  AUTOMOTIVO FORD RANGER E BIBMÓVEL</t>
  </si>
  <si>
    <t>LICENÇAS DO PACOTE ADOBE (ADITIVO DO CONTRATO Nº 100/2023)</t>
  </si>
  <si>
    <t>2024-K5VFV - CHAMAMENTO PÚBLICO</t>
  </si>
  <si>
    <t>PROCESSO ABERTO: 2022-H5QVP (DER)</t>
  </si>
  <si>
    <r>
      <t>2025-S9FD3.</t>
    </r>
    <r>
      <rPr>
        <sz val="8"/>
        <color rgb="FF212529"/>
        <rFont val="Calibri"/>
        <family val="2"/>
      </rPr>
      <t xml:space="preserve"> 2025-6DZV8 FOI UNIFICADO</t>
    </r>
  </si>
  <si>
    <t>2020-7MBMV</t>
  </si>
  <si>
    <t>2025-2CWT8  - EM PESQ. PREÇOS</t>
  </si>
  <si>
    <t>SERVIÇO DE MANUTENÇÃO PREDIAL COM PEÇAS E INSUMOS</t>
  </si>
  <si>
    <t>LOCAÇÃO DE EQUIPAMENTOS CLIMATIZAÇÃO PARA EVENTOS - ARMAZEM 05</t>
  </si>
  <si>
    <t>ASPIRADOR DE PÓ BIVOLT 20L DE CAPACIDADE, PÓ E LIQUIDO, DESUMIDIFICADORES DE AR, VENTILADOR</t>
  </si>
  <si>
    <t>AR CONDICIONADO PORTÁTIL</t>
  </si>
  <si>
    <t>SERVIÇO: FORNECIMENTO, INSTALAÇÃO, RESTAURO E MANUTENÇÃO DE PORTAS – AÇO,VIDRO E PANTOGRÁFICA</t>
  </si>
  <si>
    <t>CONTRATAÇÃO DE EMPRESA ESPECIALIZADA EM SERVIÇOS DE VIDRAÇARIA PARA INSTALAÇÃO E FORNECIMENTO DE MÓDULOS DE REPAROS IMEDIATOS E FUTUROS DE MOLAS DE PISO PARA PORTA DE VIDRO – BTS 75</t>
  </si>
  <si>
    <t>SERVIÇO TÉCNICO-PROFISSIONAL PARA ELABORAÇÃO DE DOSSIÊ PARA TOMBAMENTO DO CONJUNTO DENOMINADO “GALPÕES DO IBC”</t>
  </si>
  <si>
    <t>SONDAGEM SOLO - TERRENOS PROJETO CEU DA CULTURA</t>
  </si>
  <si>
    <t>PRODUÇÃO DE EVENTO</t>
  </si>
  <si>
    <t>SERVIÇOS DE REMOÇÃO E PLOTAGEM COM ADESIVOS EM VEÍCULOS FURGÕES SPRINTER  PROJETO BIBMÓVEL</t>
  </si>
  <si>
    <t>MATERIAL EDUCATIVO</t>
  </si>
  <si>
    <t>SEGURO PREDIAL - ARMAZEM 05</t>
  </si>
  <si>
    <t>SERVIÇOS DE ATUALIZAÇÃO E MANUTENÇÃO DE SISTEMA DE GERENCIAMENTO DE BIBLIOTECAS, INCLUINDO SUPORTE TÉCNICO E NOVAS VERSÕES</t>
  </si>
  <si>
    <t>CONTRATAÇÃO DE MEDIADORES E ARTE EDUCADOR</t>
  </si>
  <si>
    <t>LIQUIDIFICADOR (MC), MICROONDAS (BP), BEBEDOUROS (BP, A05)</t>
  </si>
  <si>
    <t>TEIA ESTADUAL DOS PONTOS DE CULTURA</t>
  </si>
  <si>
    <t>SEGURO DE VEÍCULO DE GRANDE PORTE  MOVCEU</t>
  </si>
  <si>
    <t>SERVIÇO GRÁFICO: PRODUÇÃO DE CATÁLOGO, IMPRESSÃO E APLICAÇÃO DE MATERIAL PARA PLOTAGEM, DESIGN, PRODUÇÃO DE FOLDER</t>
  </si>
  <si>
    <t>SERVIÇO LAVAGEM DE CORTINA E PERSIANA</t>
  </si>
  <si>
    <t>AQUISIÇÃO DE MOBILIÁRIO (SOFÁS, POLTRONAS, ARARAS, CADEIRAS, PUFF PERA), MESA CIRCULAR, MESA ESTRUTURA DOBRÁVEL</t>
  </si>
  <si>
    <t>CONTRATAÇÃO DE DADOS MÓVEIS PARA VIABILIZAR O ACESSO AO SISTEMA DE GERENCIAMENTO DE ACERVO POR MEIO DA BIBMÓVEL</t>
  </si>
  <si>
    <t>CONFECÇÃO DE TROFÉU PARA O PREMIO LICC</t>
  </si>
  <si>
    <t>AQUISIÇÃO DE REFLETORES CÊNICOS</t>
  </si>
  <si>
    <t>AQUISIÇÃO DE MOTOR  P/ O PORTÃO DE GARAGEM</t>
  </si>
  <si>
    <t>TEIA NACIONAL DOS PONTOS DE CULTURA</t>
  </si>
  <si>
    <t>CONTRATAÇÃO DE SERVIÇO TÉCNICO-PROFISSIONAL PARA ELABORAÇÃO DE DOSSIÊ PARA REGISTRO DA CELEBRAÇÃO DENOMINADA “RAIAR DA LIBERDADE”</t>
  </si>
  <si>
    <t>CONTRATAÇÃO DE EMPRESA PARA ATENDIMENTO DAS DEMANDAS PARA ALVARÁ DOS BOMBEIROS</t>
  </si>
  <si>
    <t>AQUISIÇÃO MATERIAL PINTURA - EXPOSIÇÃO DO ACERVO (3 LATAS 18L DE COR + 2 LATAS DE 18L DE BRANCO P/ 2 DEMÃOS)</t>
  </si>
  <si>
    <t>TOLDO SOMBREADOR INCLUINDO ESTRUTURA METÁLICA PARA INSTALAÇÃO E PEÇAS ESTACIONAMENTO DA BPES</t>
  </si>
  <si>
    <t>FONTE DE ENERGIA DA IMPRESSORA BRAILLE</t>
  </si>
  <si>
    <t>KIT UTENSÍLIO PEQUENOS REPAROS</t>
  </si>
  <si>
    <t>MANUTENÇÃO E CORREÇÃO DE REDE ELÉTRICA COM PEÇAS</t>
  </si>
  <si>
    <t>SERVIÇO: PROJETO, PINTURA, RESTAURO FACHADA</t>
  </si>
  <si>
    <t>AQUISIÇÃO E INSTALAÇÃO DE APARELHO DE AR CONDICIONADO</t>
  </si>
  <si>
    <t>AQUISIÇÃO DE MOBILIÁRIOS (MESAS, CADEIRAS, POLTRONAS)</t>
  </si>
  <si>
    <t>CONTRATAÇÃO DE EMPRESA DE MANUTENÇÃO DE MÁQUINA DE MICROFILME</t>
  </si>
  <si>
    <t>EMPRESA ESPECIALIZADA EM INSTALAÇÃO, DESINSTALAÇÃO E MANUTENÇÃO DE EQUIPAMENTOS DE VIDEOMONITORAMENTO COM FORNECIMENTO DE MATERIAL</t>
  </si>
  <si>
    <t>MODERNIZAÇÃO - SUBSTITUIÇÃO DE MOTOR DE ELEVADOR DE PASSAGEIROS</t>
  </si>
  <si>
    <t>CONTRATAÇÃO DE PARECERISTA CREDENCIADO PARA ELABORAÇÃO DE PARECER TÉCNICO ACERCA DOS PROJETOS INSCRITOS NA LICC</t>
  </si>
  <si>
    <t>SERVIÇO DE MANUTENÇÃO CORRETIVA E PREVENTIVA COM REPOSIÇÃO DE PEÇAS E ACESSÓRIOS PARA ELEVADOR E PLATAFORMA</t>
  </si>
  <si>
    <t xml:space="preserve">REFORMA DO PIANO - CASA DA MÚSICA SÔNIA CABRAL </t>
  </si>
  <si>
    <t>EMPRESA PARA EXECUÇÃO DE OBRA DE REFORMA DO SISTEMA DE CLIMATIZAÇÃO E ADEQUAÇÃO DA COBERTURA DA BPES (LICITAÇÃO PELO DEPARTAMENTO DE ESTRADAS E RODAGENS)</t>
  </si>
  <si>
    <t>VERSÃO 02 - AGOSTO/2025</t>
  </si>
  <si>
    <t>R$</t>
  </si>
  <si>
    <t xml:space="preserve">DESISTÊNCIA DE CONTRATAÇÕES - PCA VERSÃO 01       </t>
  </si>
  <si>
    <t>LIMPEZA DO SUBSOLO DA SEDE</t>
  </si>
  <si>
    <t xml:space="preserve">REMOÇÃO E INSTALAÇÃO DE PELÍCULA DE PROTEÇÃO SOLAR </t>
  </si>
  <si>
    <t>INVENTÁRIO DO ACERVO DA RÁDIO ESPÍRITO SANTO (TOMBADO PELO CEC) (2024)</t>
  </si>
  <si>
    <t>PRODUÇÃO E REALIZAÇÃO DO EVENTO DE CERTIFICAÇÃO DE CIRCO ITINERANTE CAPIXABA</t>
  </si>
  <si>
    <t>AQUISIÇÃO DE MOLDURAS PARA O ACERVO</t>
  </si>
  <si>
    <t>SERVIÇO DE LIMPEZA E MANUTENÇÃO DE CALHAS COM FORNECIMENTO DE MATERIAL NECESSÁRIO</t>
  </si>
  <si>
    <t>AQUISIÇÃO E INSTALAÇÃO, COM INSUMOS, DE APARELHO DE AR CONDICIONADO 15 TR</t>
  </si>
  <si>
    <t>AQUISIÇÃO DE LICENÇAS DE DIREITO DE USO TEMPORÁRIO DO SOFTWARE AUTOCAD DA AUTODESK, NA MODALIDADE SINGLE-USER</t>
  </si>
  <si>
    <t>AQUISIÇÃO DE ARQUIBANCADAS  PANTOGRÁFICAS</t>
  </si>
  <si>
    <t>Agente de contratação          LETICIA SCHUWARTZ DEPS</t>
  </si>
  <si>
    <t>Setor Demandan te</t>
  </si>
  <si>
    <t>Classificaão Orçamentária</t>
  </si>
  <si>
    <t>DEMANDANTE INFORMOU QUE NÃO IRÁ MAIS ADQUIRIR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</si>
</sst>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0"/>
    <numFmt numFmtId="167" formatCode="dd/m/yyyy"/>
    <numFmt numFmtId="168" formatCode="0.0"/>
  </numFmts>
  <fonts count="41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0"/>
      <name val="Calibri"/>
      <family val="2"/>
    </font>
    <font>
      <sz val="10"/>
      <color rgb="FF000000"/>
      <name val="Calibri"/>
      <family val="2"/>
    </font>
    <font>
      <sz val="7"/>
      <color theme="1"/>
      <name val="Calibri"/>
      <family val="2"/>
    </font>
    <font>
      <b/>
      <sz val="9"/>
      <color rgb="FFFFFFFF"/>
      <name val="Calibri"/>
      <family val="2"/>
    </font>
    <font>
      <b/>
      <sz val="9"/>
      <color rgb="FF595959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rgb="FF0000FF"/>
      <name val="Calibri"/>
      <family val="2"/>
    </font>
    <font>
      <sz val="7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0"/>
      <name val="Times New Roman"/>
      <family val="1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7"/>
      <color rgb="FF000000"/>
      <name val="Calibri"/>
      <family val="2"/>
    </font>
    <font>
      <sz val="9"/>
      <color theme="1"/>
      <name val="Calibri"/>
      <family val="2"/>
    </font>
    <font>
      <vertAlign val="superscript"/>
      <sz val="9"/>
      <name val="Calibri"/>
      <family val="2"/>
    </font>
    <font>
      <vertAlign val="superscript"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sz val="8"/>
      <name val="Arial"/>
      <family val="2"/>
    </font>
    <font>
      <sz val="9"/>
      <color rgb="FF000000"/>
      <name val="Calibri"/>
      <family val="2"/>
    </font>
    <font>
      <b/>
      <sz val="10"/>
      <color theme="0"/>
      <name val="Calibri"/>
      <family val="2"/>
    </font>
    <font>
      <sz val="8"/>
      <color rgb="FF212529"/>
      <name val="Calibri"/>
      <family val="2"/>
    </font>
    <font>
      <b/>
      <sz val="9"/>
      <name val="Arial"/>
      <family val="2"/>
    </font>
    <font>
      <b/>
      <sz val="18"/>
      <color theme="0"/>
      <name val="Yu Gothic UI Semibold"/>
      <family val="2"/>
    </font>
    <font>
      <sz val="18"/>
      <name val="Arial"/>
      <family val="2"/>
    </font>
    <font>
      <b/>
      <sz val="12"/>
      <color theme="1"/>
      <name val="Calibri"/>
      <family val="2"/>
    </font>
    <font>
      <sz val="8"/>
      <color rgb="FF000000"/>
      <name val="Arial"/>
      <family val="2"/>
    </font>
    <font>
      <b/>
      <sz val="8"/>
      <color rgb="FF59595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2A4857"/>
        <bgColor rgb="FF2A4857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406D83"/>
        <bgColor rgb="FF406D83"/>
      </patternFill>
    </fill>
    <fill>
      <patternFill patternType="solid">
        <fgColor rgb="FF52C7DA"/>
        <bgColor rgb="FF52C7DA"/>
      </patternFill>
    </fill>
    <fill>
      <patternFill patternType="solid">
        <fgColor rgb="FFDDE8EE"/>
        <bgColor rgb="FFDDE8EE"/>
      </patternFill>
    </fill>
    <fill>
      <patternFill patternType="solid">
        <fgColor rgb="FF8BD9E6"/>
        <bgColor rgb="FF8BD9E6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rgb="FFEBE600"/>
        <bgColor rgb="FFDDE8EE"/>
      </patternFill>
    </fill>
    <fill>
      <patternFill patternType="solid">
        <fgColor rgb="FFEBE60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3" borderId="4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9" fillId="7" borderId="8" xfId="0" applyNumberFormat="1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 wrapText="1"/>
    </xf>
    <xf numFmtId="0" fontId="10" fillId="6" borderId="4" xfId="0" applyFont="1" applyFill="1" applyBorder="1"/>
    <xf numFmtId="4" fontId="9" fillId="7" borderId="8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8" borderId="12" xfId="0" applyFont="1" applyFill="1" applyBorder="1"/>
    <xf numFmtId="0" fontId="10" fillId="8" borderId="13" xfId="0" applyFont="1" applyFill="1" applyBorder="1"/>
    <xf numFmtId="4" fontId="14" fillId="7" borderId="12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9" borderId="4" xfId="0" applyFont="1" applyFill="1" applyBorder="1"/>
    <xf numFmtId="0" fontId="18" fillId="9" borderId="4" xfId="0" applyFont="1" applyFill="1" applyBorder="1"/>
    <xf numFmtId="0" fontId="19" fillId="0" borderId="0" xfId="0" applyFont="1"/>
    <xf numFmtId="0" fontId="20" fillId="10" borderId="4" xfId="0" applyFont="1" applyFill="1" applyBorder="1" applyAlignment="1">
      <alignment horizontal="left" vertical="center"/>
    </xf>
    <xf numFmtId="0" fontId="19" fillId="10" borderId="4" xfId="0" applyFont="1" applyFill="1" applyBorder="1"/>
    <xf numFmtId="0" fontId="19" fillId="3" borderId="12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20" fillId="11" borderId="11" xfId="0" applyFont="1" applyFill="1" applyBorder="1" applyAlignment="1">
      <alignment horizontal="center" wrapText="1"/>
    </xf>
    <xf numFmtId="0" fontId="21" fillId="0" borderId="11" xfId="0" applyFont="1" applyBorder="1"/>
    <xf numFmtId="0" fontId="24" fillId="0" borderId="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0" fillId="0" borderId="0" xfId="0" applyFont="1" applyAlignment="1"/>
    <xf numFmtId="0" fontId="0" fillId="12" borderId="0" xfId="0" applyFont="1" applyFill="1" applyAlignment="1"/>
    <xf numFmtId="0" fontId="24" fillId="0" borderId="10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wrapText="1"/>
    </xf>
    <xf numFmtId="4" fontId="26" fillId="0" borderId="9" xfId="0" applyNumberFormat="1" applyFont="1" applyFill="1" applyBorder="1" applyAlignment="1">
      <alignment horizontal="right" vertical="center"/>
    </xf>
    <xf numFmtId="4" fontId="26" fillId="0" borderId="9" xfId="0" applyNumberFormat="1" applyFont="1" applyFill="1" applyBorder="1" applyAlignment="1">
      <alignment horizontal="center" vertical="center"/>
    </xf>
    <xf numFmtId="4" fontId="23" fillId="0" borderId="9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" fontId="26" fillId="0" borderId="9" xfId="0" applyNumberFormat="1" applyFont="1" applyFill="1" applyBorder="1" applyAlignment="1">
      <alignment horizontal="center" vertical="center" wrapText="1"/>
    </xf>
    <xf numFmtId="3" fontId="2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5" xfId="0" applyFont="1" applyBorder="1" applyAlignment="1"/>
    <xf numFmtId="14" fontId="23" fillId="0" borderId="9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wrapText="1"/>
    </xf>
    <xf numFmtId="0" fontId="32" fillId="0" borderId="25" xfId="0" applyFont="1" applyBorder="1" applyAlignment="1">
      <alignment vertical="center"/>
    </xf>
    <xf numFmtId="0" fontId="32" fillId="0" borderId="25" xfId="0" applyFont="1" applyBorder="1" applyAlignment="1">
      <alignment vertical="center" wrapText="1"/>
    </xf>
    <xf numFmtId="4" fontId="23" fillId="0" borderId="9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vertical="center" wrapText="1"/>
    </xf>
    <xf numFmtId="14" fontId="23" fillId="0" borderId="9" xfId="0" applyNumberFormat="1" applyFont="1" applyFill="1" applyBorder="1" applyAlignment="1">
      <alignment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 wrapText="1"/>
    </xf>
    <xf numFmtId="168" fontId="23" fillId="0" borderId="9" xfId="0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vertical="center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4" fontId="26" fillId="0" borderId="29" xfId="0" applyNumberFormat="1" applyFont="1" applyFill="1" applyBorder="1" applyAlignment="1">
      <alignment horizontal="right" vertical="center"/>
    </xf>
    <xf numFmtId="4" fontId="26" fillId="0" borderId="29" xfId="0" applyNumberFormat="1" applyFont="1" applyFill="1" applyBorder="1" applyAlignment="1">
      <alignment horizontal="center" vertical="center"/>
    </xf>
    <xf numFmtId="14" fontId="23" fillId="0" borderId="29" xfId="0" applyNumberFormat="1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wrapText="1"/>
    </xf>
    <xf numFmtId="0" fontId="25" fillId="0" borderId="31" xfId="0" applyFont="1" applyBorder="1" applyAlignment="1">
      <alignment horizontal="center" vertical="center"/>
    </xf>
    <xf numFmtId="0" fontId="9" fillId="7" borderId="33" xfId="0" applyFont="1" applyFill="1" applyBorder="1" applyAlignment="1">
      <alignment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167" fontId="29" fillId="0" borderId="10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25" fillId="0" borderId="35" xfId="0" applyFont="1" applyBorder="1" applyAlignment="1">
      <alignment horizontal="center" vertical="center"/>
    </xf>
    <xf numFmtId="4" fontId="9" fillId="7" borderId="33" xfId="0" applyNumberFormat="1" applyFont="1" applyFill="1" applyBorder="1" applyAlignment="1">
      <alignment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 wrapText="1"/>
    </xf>
    <xf numFmtId="4" fontId="26" fillId="0" borderId="29" xfId="0" applyNumberFormat="1" applyFont="1" applyBorder="1" applyAlignment="1">
      <alignment horizontal="right" vertical="center"/>
    </xf>
    <xf numFmtId="4" fontId="26" fillId="0" borderId="29" xfId="0" applyNumberFormat="1" applyFont="1" applyBorder="1" applyAlignment="1">
      <alignment horizontal="center" vertical="center"/>
    </xf>
    <xf numFmtId="0" fontId="0" fillId="0" borderId="20" xfId="0" applyFont="1" applyBorder="1" applyAlignment="1"/>
    <xf numFmtId="4" fontId="23" fillId="0" borderId="29" xfId="0" applyNumberFormat="1" applyFont="1" applyFill="1" applyBorder="1" applyAlignment="1">
      <alignment horizontal="right" vertical="center"/>
    </xf>
    <xf numFmtId="4" fontId="23" fillId="0" borderId="29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left" vertical="center" wrapText="1"/>
    </xf>
    <xf numFmtId="4" fontId="35" fillId="14" borderId="8" xfId="0" applyNumberFormat="1" applyFont="1" applyFill="1" applyBorder="1" applyAlignment="1">
      <alignment vertical="center" wrapText="1"/>
    </xf>
    <xf numFmtId="4" fontId="35" fillId="14" borderId="33" xfId="0" applyNumberFormat="1" applyFont="1" applyFill="1" applyBorder="1" applyAlignment="1">
      <alignment vertical="center" wrapText="1"/>
    </xf>
    <xf numFmtId="4" fontId="0" fillId="0" borderId="0" xfId="0" applyNumberFormat="1" applyFont="1" applyAlignment="1"/>
    <xf numFmtId="164" fontId="35" fillId="14" borderId="8" xfId="0" applyNumberFormat="1" applyFont="1" applyFill="1" applyBorder="1" applyAlignment="1">
      <alignment horizontal="left" vertical="center" wrapText="1"/>
    </xf>
    <xf numFmtId="4" fontId="35" fillId="14" borderId="8" xfId="0" applyNumberFormat="1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 wrapText="1"/>
    </xf>
    <xf numFmtId="167" fontId="29" fillId="0" borderId="10" xfId="0" applyNumberFormat="1" applyFont="1" applyFill="1" applyBorder="1" applyAlignment="1">
      <alignment horizontal="center" wrapText="1"/>
    </xf>
    <xf numFmtId="167" fontId="29" fillId="0" borderId="30" xfId="0" applyNumberFormat="1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39" fillId="6" borderId="4" xfId="0" applyFont="1" applyFill="1" applyBorder="1"/>
    <xf numFmtId="0" fontId="40" fillId="7" borderId="33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0" borderId="2" xfId="0" applyFont="1" applyBorder="1"/>
    <xf numFmtId="0" fontId="37" fillId="0" borderId="3" xfId="0" applyFont="1" applyBorder="1"/>
    <xf numFmtId="0" fontId="3" fillId="3" borderId="1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2" fillId="13" borderId="17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8" fillId="5" borderId="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textRotation="90" wrapText="1"/>
    </xf>
    <xf numFmtId="0" fontId="0" fillId="0" borderId="22" xfId="0" applyFont="1" applyBorder="1" applyAlignment="1"/>
    <xf numFmtId="0" fontId="0" fillId="0" borderId="34" xfId="0" applyFont="1" applyBorder="1" applyAlignment="1"/>
    <xf numFmtId="0" fontId="5" fillId="5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0" fillId="5" borderId="6" xfId="0" applyFont="1" applyFill="1" applyBorder="1" applyAlignment="1">
      <alignment horizontal="center" vertical="center" wrapText="1"/>
    </xf>
    <xf numFmtId="0" fontId="31" fillId="0" borderId="7" xfId="0" applyFont="1" applyBorder="1"/>
    <xf numFmtId="0" fontId="5" fillId="5" borderId="7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right"/>
    </xf>
    <xf numFmtId="0" fontId="15" fillId="7" borderId="14" xfId="0" applyFont="1" applyFill="1" applyBorder="1" applyAlignment="1">
      <alignment horizontal="right" vertical="center"/>
    </xf>
    <xf numFmtId="0" fontId="2" fillId="0" borderId="15" xfId="0" applyFont="1" applyBorder="1"/>
    <xf numFmtId="0" fontId="2" fillId="0" borderId="16" xfId="0" applyFont="1" applyBorder="1"/>
    <xf numFmtId="4" fontId="20" fillId="7" borderId="16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right"/>
    </xf>
    <xf numFmtId="164" fontId="9" fillId="7" borderId="8" xfId="0" applyNumberFormat="1" applyFont="1" applyFill="1" applyBorder="1" applyAlignment="1">
      <alignment horizontal="center" vertical="center" wrapText="1"/>
    </xf>
    <xf numFmtId="0" fontId="35" fillId="14" borderId="32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/>
    </xf>
    <xf numFmtId="0" fontId="2" fillId="0" borderId="38" xfId="0" applyFont="1" applyBorder="1"/>
    <xf numFmtId="0" fontId="7" fillId="0" borderId="37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30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600"/>
      <color rgb="FFF7CAC5"/>
      <color rgb="FFF4C0BA"/>
      <color rgb="FFACAF1D"/>
      <color rgb="FFF0EA00"/>
      <color rgb="FFFFFFB9"/>
      <color rgb="FFFFFFEB"/>
      <color rgb="FFFFFFCC"/>
      <color rgb="FFFBE7E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123825</xdr:rowOff>
    </xdr:from>
    <xdr:ext cx="952500" cy="971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23825"/>
          <a:ext cx="952500" cy="9715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K973"/>
  <sheetViews>
    <sheetView showGridLines="0" tabSelected="1" topLeftCell="A103" zoomScaleNormal="100" workbookViewId="0">
      <selection activeCell="B52" sqref="B52"/>
    </sheetView>
  </sheetViews>
  <sheetFormatPr defaultColWidth="12.5703125" defaultRowHeight="15" customHeight="1" x14ac:dyDescent="0.2"/>
  <cols>
    <col min="1" max="1" width="3" style="43" customWidth="1"/>
    <col min="2" max="2" width="7.140625" style="43" customWidth="1"/>
    <col min="3" max="3" width="38.140625" style="43" customWidth="1"/>
    <col min="4" max="4" width="7.85546875" style="43" customWidth="1"/>
    <col min="5" max="5" width="9.140625" style="43" customWidth="1"/>
    <col min="6" max="6" width="10.85546875" style="43" customWidth="1"/>
    <col min="7" max="7" width="12" style="43" customWidth="1"/>
    <col min="8" max="8" width="9.140625" style="43" customWidth="1"/>
    <col min="9" max="9" width="9" style="43" customWidth="1"/>
    <col min="10" max="10" width="19.5703125" style="43" customWidth="1"/>
    <col min="11" max="11" width="7.7109375" style="43" customWidth="1"/>
    <col min="12" max="16384" width="12.5703125" style="43"/>
  </cols>
  <sheetData>
    <row r="1" spans="1:10" ht="12.7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t="20.25" customHeight="1" x14ac:dyDescent="0.35">
      <c r="C2" s="115" t="s">
        <v>0</v>
      </c>
      <c r="D2" s="116"/>
      <c r="E2" s="116"/>
      <c r="F2" s="116"/>
      <c r="G2" s="116"/>
      <c r="H2" s="116"/>
      <c r="I2" s="116"/>
      <c r="J2" s="117"/>
    </row>
    <row r="3" spans="1:10" ht="9" customHeight="1" x14ac:dyDescent="0.2">
      <c r="B3" s="1"/>
      <c r="C3" s="1"/>
      <c r="D3" s="1"/>
      <c r="E3" s="1"/>
      <c r="F3" s="1"/>
      <c r="G3" s="1"/>
      <c r="H3" s="1"/>
      <c r="I3" s="1"/>
      <c r="J3" s="1"/>
    </row>
    <row r="4" spans="1:10" ht="26.25" customHeight="1" x14ac:dyDescent="0.2">
      <c r="B4" s="118" t="s">
        <v>1</v>
      </c>
      <c r="C4" s="119"/>
      <c r="D4" s="124" t="s">
        <v>2</v>
      </c>
      <c r="E4" s="124"/>
      <c r="F4" s="124"/>
      <c r="G4" s="124"/>
      <c r="H4" s="124"/>
      <c r="I4" s="124"/>
      <c r="J4" s="123" t="s">
        <v>229</v>
      </c>
    </row>
    <row r="5" spans="1:10" ht="12.75" customHeight="1" x14ac:dyDescent="0.25">
      <c r="B5" s="120" t="s">
        <v>3</v>
      </c>
      <c r="C5" s="121"/>
      <c r="D5" s="2" t="s">
        <v>4</v>
      </c>
      <c r="E5" s="3"/>
      <c r="F5" s="3"/>
      <c r="G5" s="3"/>
      <c r="H5" s="4"/>
      <c r="J5" s="123"/>
    </row>
    <row r="6" spans="1:10" ht="12.75" customHeight="1" x14ac:dyDescent="0.2">
      <c r="B6" s="5"/>
      <c r="C6" s="5"/>
      <c r="D6" s="6" t="s">
        <v>5</v>
      </c>
      <c r="E6" s="7"/>
      <c r="F6" s="7"/>
      <c r="G6" s="7"/>
      <c r="H6" s="8"/>
      <c r="I6" s="9"/>
      <c r="J6" s="10"/>
    </row>
    <row r="7" spans="1:10" ht="18.75" customHeight="1" x14ac:dyDescent="0.2">
      <c r="B7" s="1"/>
      <c r="D7" s="1"/>
      <c r="E7" s="1"/>
      <c r="F7" s="1"/>
      <c r="G7" s="1"/>
      <c r="H7" s="122" t="s">
        <v>217</v>
      </c>
      <c r="I7" s="122"/>
      <c r="J7" s="122"/>
    </row>
    <row r="8" spans="1:10" ht="17.25" customHeight="1" x14ac:dyDescent="0.2">
      <c r="A8" s="128" t="s">
        <v>6</v>
      </c>
      <c r="B8" s="131" t="s">
        <v>230</v>
      </c>
      <c r="C8" s="125" t="s">
        <v>8</v>
      </c>
      <c r="D8" s="133" t="s">
        <v>9</v>
      </c>
      <c r="E8" s="125" t="s">
        <v>10</v>
      </c>
      <c r="F8" s="125" t="s">
        <v>112</v>
      </c>
      <c r="G8" s="125" t="s">
        <v>11</v>
      </c>
      <c r="H8" s="125" t="s">
        <v>12</v>
      </c>
      <c r="I8" s="127" t="s">
        <v>231</v>
      </c>
      <c r="J8" s="125" t="s">
        <v>14</v>
      </c>
    </row>
    <row r="9" spans="1:10" ht="18.75" customHeight="1" x14ac:dyDescent="0.2">
      <c r="A9" s="129"/>
      <c r="B9" s="132"/>
      <c r="C9" s="126"/>
      <c r="D9" s="134"/>
      <c r="E9" s="126"/>
      <c r="F9" s="135"/>
      <c r="G9" s="126"/>
      <c r="H9" s="126"/>
      <c r="I9" s="126"/>
      <c r="J9" s="126"/>
    </row>
    <row r="10" spans="1:10" ht="4.5" customHeight="1" x14ac:dyDescent="0.2">
      <c r="A10" s="129"/>
      <c r="B10" s="46"/>
      <c r="C10" s="11"/>
      <c r="D10" s="11"/>
      <c r="E10" s="11"/>
      <c r="F10" s="11"/>
      <c r="G10" s="11"/>
      <c r="H10" s="11"/>
      <c r="I10" s="11"/>
      <c r="J10" s="11"/>
    </row>
    <row r="11" spans="1:10" ht="19.5" customHeight="1" x14ac:dyDescent="0.2">
      <c r="A11" s="130"/>
      <c r="B11" s="136" t="s">
        <v>118</v>
      </c>
      <c r="C11" s="142"/>
      <c r="D11" s="137"/>
      <c r="E11" s="137"/>
      <c r="F11" s="143">
        <f>SUM(F12:F47)</f>
        <v>3156473.6</v>
      </c>
      <c r="G11" s="143"/>
      <c r="H11" s="13"/>
      <c r="I11" s="13"/>
      <c r="J11" s="82"/>
    </row>
    <row r="12" spans="1:10" ht="22.5" x14ac:dyDescent="0.2">
      <c r="A12" s="81">
        <v>1</v>
      </c>
      <c r="B12" s="63" t="s">
        <v>15</v>
      </c>
      <c r="C12" s="65" t="s">
        <v>49</v>
      </c>
      <c r="D12" s="53" t="s">
        <v>107</v>
      </c>
      <c r="E12" s="72">
        <f>F12/9.2</f>
        <v>2717.3913043478265</v>
      </c>
      <c r="F12" s="50">
        <v>25000</v>
      </c>
      <c r="G12" s="51" t="s">
        <v>18</v>
      </c>
      <c r="H12" s="59">
        <v>45658</v>
      </c>
      <c r="I12" s="49" t="s">
        <v>93</v>
      </c>
      <c r="J12" s="88" t="s">
        <v>122</v>
      </c>
    </row>
    <row r="13" spans="1:10" ht="12.75" customHeight="1" x14ac:dyDescent="0.2">
      <c r="A13" s="81">
        <v>2</v>
      </c>
      <c r="B13" s="63" t="s">
        <v>15</v>
      </c>
      <c r="C13" s="65" t="s">
        <v>91</v>
      </c>
      <c r="D13" s="53" t="s">
        <v>16</v>
      </c>
      <c r="E13" s="47">
        <v>1</v>
      </c>
      <c r="F13" s="50">
        <v>15000</v>
      </c>
      <c r="G13" s="51" t="s">
        <v>17</v>
      </c>
      <c r="H13" s="59">
        <v>45658</v>
      </c>
      <c r="I13" s="49" t="s">
        <v>93</v>
      </c>
      <c r="J13" s="88" t="s">
        <v>123</v>
      </c>
    </row>
    <row r="14" spans="1:10" ht="12.75" customHeight="1" x14ac:dyDescent="0.2">
      <c r="A14" s="81">
        <v>3</v>
      </c>
      <c r="B14" s="63" t="s">
        <v>15</v>
      </c>
      <c r="C14" s="65" t="s">
        <v>32</v>
      </c>
      <c r="D14" s="53" t="s">
        <v>16</v>
      </c>
      <c r="E14" s="47">
        <v>1</v>
      </c>
      <c r="F14" s="50">
        <v>21780</v>
      </c>
      <c r="G14" s="51" t="s">
        <v>17</v>
      </c>
      <c r="H14" s="59">
        <v>45667</v>
      </c>
      <c r="I14" s="49" t="s">
        <v>93</v>
      </c>
      <c r="J14" s="88" t="s">
        <v>124</v>
      </c>
    </row>
    <row r="15" spans="1:10" ht="12.75" customHeight="1" x14ac:dyDescent="0.2">
      <c r="A15" s="81">
        <v>4</v>
      </c>
      <c r="B15" s="62" t="s">
        <v>46</v>
      </c>
      <c r="C15" s="65" t="s">
        <v>151</v>
      </c>
      <c r="D15" s="53" t="s">
        <v>16</v>
      </c>
      <c r="E15" s="47">
        <v>3</v>
      </c>
      <c r="F15" s="48">
        <v>44144.06</v>
      </c>
      <c r="G15" s="52" t="s">
        <v>18</v>
      </c>
      <c r="H15" s="59">
        <v>45747</v>
      </c>
      <c r="I15" s="47" t="s">
        <v>97</v>
      </c>
      <c r="J15" s="88" t="s">
        <v>125</v>
      </c>
    </row>
    <row r="16" spans="1:10" ht="12.75" customHeight="1" x14ac:dyDescent="0.2">
      <c r="A16" s="81">
        <v>5</v>
      </c>
      <c r="B16" s="63" t="s">
        <v>15</v>
      </c>
      <c r="C16" s="65" t="s">
        <v>152</v>
      </c>
      <c r="D16" s="53" t="s">
        <v>16</v>
      </c>
      <c r="E16" s="47">
        <v>1</v>
      </c>
      <c r="F16" s="50">
        <v>219665.95</v>
      </c>
      <c r="G16" s="51" t="s">
        <v>18</v>
      </c>
      <c r="H16" s="59">
        <v>45748</v>
      </c>
      <c r="I16" s="49" t="s">
        <v>94</v>
      </c>
      <c r="J16" s="88" t="s">
        <v>126</v>
      </c>
    </row>
    <row r="17" spans="1:10" ht="12.75" customHeight="1" x14ac:dyDescent="0.2">
      <c r="A17" s="81">
        <v>6</v>
      </c>
      <c r="B17" s="63" t="s">
        <v>15</v>
      </c>
      <c r="C17" s="65" t="s">
        <v>28</v>
      </c>
      <c r="D17" s="53" t="s">
        <v>27</v>
      </c>
      <c r="E17" s="47">
        <v>12</v>
      </c>
      <c r="F17" s="50">
        <v>16080</v>
      </c>
      <c r="G17" s="51" t="s">
        <v>17</v>
      </c>
      <c r="H17" s="59">
        <v>45770</v>
      </c>
      <c r="I17" s="49" t="s">
        <v>93</v>
      </c>
      <c r="J17" s="88" t="s">
        <v>127</v>
      </c>
    </row>
    <row r="18" spans="1:10" ht="12.75" customHeight="1" x14ac:dyDescent="0.2">
      <c r="A18" s="81">
        <v>7</v>
      </c>
      <c r="B18" s="63" t="s">
        <v>15</v>
      </c>
      <c r="C18" s="65" t="s">
        <v>155</v>
      </c>
      <c r="D18" s="53" t="s">
        <v>16</v>
      </c>
      <c r="E18" s="47">
        <v>20</v>
      </c>
      <c r="F18" s="48">
        <v>2500</v>
      </c>
      <c r="G18" s="52" t="s">
        <v>18</v>
      </c>
      <c r="H18" s="59">
        <v>45777</v>
      </c>
      <c r="I18" s="49" t="s">
        <v>93</v>
      </c>
      <c r="J18" s="88" t="s">
        <v>129</v>
      </c>
    </row>
    <row r="19" spans="1:10" ht="22.5" x14ac:dyDescent="0.2">
      <c r="A19" s="81">
        <v>8</v>
      </c>
      <c r="B19" s="63" t="s">
        <v>15</v>
      </c>
      <c r="C19" s="65" t="s">
        <v>153</v>
      </c>
      <c r="D19" s="53" t="s">
        <v>16</v>
      </c>
      <c r="E19" s="47">
        <v>8</v>
      </c>
      <c r="F19" s="50">
        <v>446.8</v>
      </c>
      <c r="G19" s="51" t="s">
        <v>44</v>
      </c>
      <c r="H19" s="59">
        <v>45777</v>
      </c>
      <c r="I19" s="49" t="s">
        <v>96</v>
      </c>
      <c r="J19" s="88" t="s">
        <v>128</v>
      </c>
    </row>
    <row r="20" spans="1:10" ht="12.75" customHeight="1" x14ac:dyDescent="0.2">
      <c r="A20" s="81">
        <v>9</v>
      </c>
      <c r="B20" s="63" t="s">
        <v>15</v>
      </c>
      <c r="C20" s="65" t="s">
        <v>157</v>
      </c>
      <c r="D20" s="53" t="s">
        <v>90</v>
      </c>
      <c r="E20" s="47">
        <v>40</v>
      </c>
      <c r="F20" s="48">
        <v>2300</v>
      </c>
      <c r="G20" s="52" t="s">
        <v>18</v>
      </c>
      <c r="H20" s="59">
        <v>45777</v>
      </c>
      <c r="I20" s="47" t="s">
        <v>95</v>
      </c>
      <c r="J20" s="88" t="s">
        <v>130</v>
      </c>
    </row>
    <row r="21" spans="1:10" ht="12.75" customHeight="1" x14ac:dyDescent="0.2">
      <c r="A21" s="81">
        <v>10</v>
      </c>
      <c r="B21" s="63" t="s">
        <v>15</v>
      </c>
      <c r="C21" s="65" t="s">
        <v>156</v>
      </c>
      <c r="D21" s="53" t="s">
        <v>89</v>
      </c>
      <c r="E21" s="47">
        <v>3960</v>
      </c>
      <c r="F21" s="48">
        <v>41700</v>
      </c>
      <c r="G21" s="52" t="s">
        <v>19</v>
      </c>
      <c r="H21" s="59">
        <v>45777</v>
      </c>
      <c r="I21" s="47" t="s">
        <v>95</v>
      </c>
      <c r="J21" s="88" t="s">
        <v>133</v>
      </c>
    </row>
    <row r="22" spans="1:10" ht="26.25" customHeight="1" x14ac:dyDescent="0.2">
      <c r="A22" s="81">
        <v>11</v>
      </c>
      <c r="B22" s="63" t="s">
        <v>15</v>
      </c>
      <c r="C22" s="66" t="s">
        <v>154</v>
      </c>
      <c r="D22" s="53" t="s">
        <v>16</v>
      </c>
      <c r="E22" s="40" t="s">
        <v>149</v>
      </c>
      <c r="F22" s="48">
        <v>8000</v>
      </c>
      <c r="G22" s="52" t="s">
        <v>18</v>
      </c>
      <c r="H22" s="59">
        <v>45777</v>
      </c>
      <c r="I22" s="47" t="s">
        <v>115</v>
      </c>
      <c r="J22" s="88" t="s">
        <v>141</v>
      </c>
    </row>
    <row r="23" spans="1:10" ht="12.75" customHeight="1" x14ac:dyDescent="0.2">
      <c r="A23" s="81">
        <v>12</v>
      </c>
      <c r="B23" s="63" t="s">
        <v>15</v>
      </c>
      <c r="C23" s="65" t="s">
        <v>34</v>
      </c>
      <c r="D23" s="53" t="s">
        <v>35</v>
      </c>
      <c r="E23" s="47">
        <v>7</v>
      </c>
      <c r="F23" s="50">
        <v>98037</v>
      </c>
      <c r="G23" s="51" t="s">
        <v>18</v>
      </c>
      <c r="H23" s="59">
        <v>45809</v>
      </c>
      <c r="I23" s="49" t="s">
        <v>93</v>
      </c>
      <c r="J23" s="88" t="s">
        <v>131</v>
      </c>
    </row>
    <row r="24" spans="1:10" ht="24" x14ac:dyDescent="0.2">
      <c r="A24" s="81">
        <v>13</v>
      </c>
      <c r="B24" s="63" t="s">
        <v>145</v>
      </c>
      <c r="C24" s="66" t="s">
        <v>168</v>
      </c>
      <c r="D24" s="53" t="s">
        <v>16</v>
      </c>
      <c r="E24" s="47">
        <v>1</v>
      </c>
      <c r="F24" s="50">
        <v>6500</v>
      </c>
      <c r="G24" s="51" t="s">
        <v>18</v>
      </c>
      <c r="H24" s="59">
        <v>45838</v>
      </c>
      <c r="I24" s="47" t="s">
        <v>103</v>
      </c>
      <c r="J24" s="88" t="s">
        <v>172</v>
      </c>
    </row>
    <row r="25" spans="1:10" ht="22.5" x14ac:dyDescent="0.2">
      <c r="A25" s="81">
        <v>14</v>
      </c>
      <c r="B25" s="63" t="s">
        <v>15</v>
      </c>
      <c r="C25" s="65" t="s">
        <v>158</v>
      </c>
      <c r="D25" s="53" t="s">
        <v>16</v>
      </c>
      <c r="E25" s="47">
        <v>1</v>
      </c>
      <c r="F25" s="48">
        <v>918510</v>
      </c>
      <c r="G25" s="52" t="s">
        <v>19</v>
      </c>
      <c r="H25" s="59">
        <v>45870</v>
      </c>
      <c r="I25" s="47" t="s">
        <v>94</v>
      </c>
      <c r="J25" s="88" t="s">
        <v>134</v>
      </c>
    </row>
    <row r="26" spans="1:10" ht="22.5" x14ac:dyDescent="0.2">
      <c r="A26" s="81">
        <v>15</v>
      </c>
      <c r="B26" s="63" t="s">
        <v>15</v>
      </c>
      <c r="C26" s="65" t="s">
        <v>159</v>
      </c>
      <c r="D26" s="53" t="s">
        <v>16</v>
      </c>
      <c r="E26" s="47">
        <f>(390) + (500)</f>
        <v>890</v>
      </c>
      <c r="F26" s="50">
        <f>(390*14) + (500*8.36)</f>
        <v>9640</v>
      </c>
      <c r="G26" s="51" t="s">
        <v>18</v>
      </c>
      <c r="H26" s="59">
        <v>45881</v>
      </c>
      <c r="I26" s="49" t="s">
        <v>95</v>
      </c>
      <c r="J26" s="88" t="s">
        <v>150</v>
      </c>
    </row>
    <row r="27" spans="1:10" ht="12.75" x14ac:dyDescent="0.2">
      <c r="A27" s="81">
        <v>16</v>
      </c>
      <c r="B27" s="63" t="s">
        <v>15</v>
      </c>
      <c r="C27" s="66" t="s">
        <v>36</v>
      </c>
      <c r="D27" s="53" t="s">
        <v>27</v>
      </c>
      <c r="E27" s="47">
        <v>12</v>
      </c>
      <c r="F27" s="50">
        <v>63417.58</v>
      </c>
      <c r="G27" s="51" t="s">
        <v>19</v>
      </c>
      <c r="H27" s="59">
        <v>45884</v>
      </c>
      <c r="I27" s="49" t="s">
        <v>93</v>
      </c>
      <c r="J27" s="88" t="s">
        <v>173</v>
      </c>
    </row>
    <row r="28" spans="1:10" ht="22.5" x14ac:dyDescent="0.2">
      <c r="A28" s="81">
        <v>17</v>
      </c>
      <c r="B28" s="63" t="s">
        <v>15</v>
      </c>
      <c r="C28" s="65" t="s">
        <v>38</v>
      </c>
      <c r="D28" s="53" t="s">
        <v>39</v>
      </c>
      <c r="E28" s="47">
        <v>110</v>
      </c>
      <c r="F28" s="50">
        <v>35000</v>
      </c>
      <c r="G28" s="51" t="s">
        <v>18</v>
      </c>
      <c r="H28" s="59">
        <v>45889</v>
      </c>
      <c r="I28" s="49" t="s">
        <v>93</v>
      </c>
      <c r="J28" s="88" t="s">
        <v>174</v>
      </c>
    </row>
    <row r="29" spans="1:10" ht="12.75" x14ac:dyDescent="0.2">
      <c r="A29" s="81">
        <v>18</v>
      </c>
      <c r="B29" s="63" t="s">
        <v>15</v>
      </c>
      <c r="C29" s="65" t="s">
        <v>160</v>
      </c>
      <c r="D29" s="53" t="s">
        <v>16</v>
      </c>
      <c r="E29" s="47">
        <v>550</v>
      </c>
      <c r="F29" s="50">
        <v>45000</v>
      </c>
      <c r="G29" s="51" t="s">
        <v>18</v>
      </c>
      <c r="H29" s="59">
        <v>45891</v>
      </c>
      <c r="I29" s="49" t="s">
        <v>95</v>
      </c>
      <c r="J29" s="88" t="s">
        <v>117</v>
      </c>
    </row>
    <row r="30" spans="1:10" ht="12.75" x14ac:dyDescent="0.2">
      <c r="A30" s="81">
        <v>19</v>
      </c>
      <c r="B30" s="63" t="s">
        <v>15</v>
      </c>
      <c r="C30" s="65" t="s">
        <v>161</v>
      </c>
      <c r="D30" s="53" t="s">
        <v>16</v>
      </c>
      <c r="E30" s="47">
        <v>700</v>
      </c>
      <c r="F30" s="50">
        <v>70000</v>
      </c>
      <c r="G30" s="51" t="s">
        <v>18</v>
      </c>
      <c r="H30" s="59">
        <v>45910</v>
      </c>
      <c r="I30" s="49" t="s">
        <v>95</v>
      </c>
      <c r="J30" s="88" t="s">
        <v>132</v>
      </c>
    </row>
    <row r="31" spans="1:10" ht="24" x14ac:dyDescent="0.2">
      <c r="A31" s="81">
        <v>20</v>
      </c>
      <c r="B31" s="63" t="s">
        <v>15</v>
      </c>
      <c r="C31" s="66" t="s">
        <v>162</v>
      </c>
      <c r="D31" s="53" t="s">
        <v>16</v>
      </c>
      <c r="E31" s="47">
        <v>2</v>
      </c>
      <c r="F31" s="48">
        <v>2000</v>
      </c>
      <c r="G31" s="52" t="s">
        <v>18</v>
      </c>
      <c r="H31" s="59">
        <v>45920</v>
      </c>
      <c r="I31" s="47" t="s">
        <v>95</v>
      </c>
      <c r="J31" s="88"/>
    </row>
    <row r="32" spans="1:10" ht="24" x14ac:dyDescent="0.2">
      <c r="A32" s="81">
        <v>21</v>
      </c>
      <c r="B32" s="63" t="s">
        <v>42</v>
      </c>
      <c r="C32" s="66" t="s">
        <v>169</v>
      </c>
      <c r="D32" s="53" t="s">
        <v>16</v>
      </c>
      <c r="E32" s="47">
        <v>2</v>
      </c>
      <c r="F32" s="50">
        <v>50000</v>
      </c>
      <c r="G32" s="51" t="s">
        <v>18</v>
      </c>
      <c r="H32" s="59">
        <v>45936</v>
      </c>
      <c r="I32" s="49" t="s">
        <v>96</v>
      </c>
      <c r="J32" s="60"/>
    </row>
    <row r="33" spans="1:10" ht="12.75" customHeight="1" x14ac:dyDescent="0.2">
      <c r="A33" s="81">
        <v>22</v>
      </c>
      <c r="B33" s="63" t="s">
        <v>15</v>
      </c>
      <c r="C33" s="65" t="s">
        <v>163</v>
      </c>
      <c r="D33" s="53" t="s">
        <v>16</v>
      </c>
      <c r="E33" s="47">
        <v>800</v>
      </c>
      <c r="F33" s="50">
        <v>8000</v>
      </c>
      <c r="G33" s="51" t="s">
        <v>18</v>
      </c>
      <c r="H33" s="59">
        <v>45940</v>
      </c>
      <c r="I33" s="49" t="s">
        <v>95</v>
      </c>
      <c r="J33" s="88"/>
    </row>
    <row r="34" spans="1:10" ht="13.5" customHeight="1" x14ac:dyDescent="0.2">
      <c r="A34" s="81">
        <v>23</v>
      </c>
      <c r="B34" s="63" t="s">
        <v>15</v>
      </c>
      <c r="C34" s="65" t="s">
        <v>165</v>
      </c>
      <c r="D34" s="53" t="s">
        <v>16</v>
      </c>
      <c r="E34" s="47">
        <v>8</v>
      </c>
      <c r="F34" s="48">
        <v>9000</v>
      </c>
      <c r="G34" s="52" t="s">
        <v>18</v>
      </c>
      <c r="H34" s="59">
        <v>45960</v>
      </c>
      <c r="I34" s="49" t="s">
        <v>97</v>
      </c>
      <c r="J34" s="88"/>
    </row>
    <row r="35" spans="1:10" ht="12.75" customHeight="1" x14ac:dyDescent="0.2">
      <c r="A35" s="81">
        <v>24</v>
      </c>
      <c r="B35" s="63" t="s">
        <v>15</v>
      </c>
      <c r="C35" s="65" t="s">
        <v>164</v>
      </c>
      <c r="D35" s="53" t="s">
        <v>16</v>
      </c>
      <c r="E35" s="47">
        <v>700</v>
      </c>
      <c r="F35" s="50">
        <v>8000</v>
      </c>
      <c r="G35" s="51" t="s">
        <v>18</v>
      </c>
      <c r="H35" s="59">
        <v>45960</v>
      </c>
      <c r="I35" s="49" t="s">
        <v>95</v>
      </c>
      <c r="J35" s="88"/>
    </row>
    <row r="36" spans="1:10" ht="12.75" x14ac:dyDescent="0.2">
      <c r="A36" s="81">
        <v>25</v>
      </c>
      <c r="B36" s="63" t="s">
        <v>15</v>
      </c>
      <c r="C36" s="65" t="s">
        <v>26</v>
      </c>
      <c r="D36" s="53" t="s">
        <v>27</v>
      </c>
      <c r="E36" s="47">
        <v>12</v>
      </c>
      <c r="F36" s="50">
        <v>2436</v>
      </c>
      <c r="G36" s="51" t="s">
        <v>18</v>
      </c>
      <c r="H36" s="59">
        <v>45962</v>
      </c>
      <c r="I36" s="49" t="s">
        <v>93</v>
      </c>
      <c r="J36" s="88"/>
    </row>
    <row r="37" spans="1:10" ht="12.75" x14ac:dyDescent="0.2">
      <c r="A37" s="81">
        <v>26</v>
      </c>
      <c r="B37" s="63" t="s">
        <v>15</v>
      </c>
      <c r="C37" s="65" t="s">
        <v>24</v>
      </c>
      <c r="D37" s="53" t="s">
        <v>25</v>
      </c>
      <c r="E37" s="47">
        <v>60000</v>
      </c>
      <c r="F37" s="50">
        <v>62000</v>
      </c>
      <c r="G37" s="51" t="s">
        <v>17</v>
      </c>
      <c r="H37" s="59">
        <v>46021</v>
      </c>
      <c r="I37" s="49" t="s">
        <v>93</v>
      </c>
      <c r="J37" s="88" t="s">
        <v>135</v>
      </c>
    </row>
    <row r="38" spans="1:10" ht="12.75" x14ac:dyDescent="0.2">
      <c r="A38" s="81">
        <v>27</v>
      </c>
      <c r="B38" s="63" t="s">
        <v>15</v>
      </c>
      <c r="C38" s="65" t="s">
        <v>33</v>
      </c>
      <c r="D38" s="53" t="s">
        <v>16</v>
      </c>
      <c r="E38" s="47">
        <v>1</v>
      </c>
      <c r="F38" s="50">
        <v>7704</v>
      </c>
      <c r="G38" s="51" t="s">
        <v>17</v>
      </c>
      <c r="H38" s="59">
        <v>46022</v>
      </c>
      <c r="I38" s="49" t="s">
        <v>93</v>
      </c>
      <c r="J38" s="109"/>
    </row>
    <row r="39" spans="1:10" ht="12.75" x14ac:dyDescent="0.2">
      <c r="A39" s="81">
        <v>28</v>
      </c>
      <c r="B39" s="63" t="s">
        <v>15</v>
      </c>
      <c r="C39" s="65" t="s">
        <v>92</v>
      </c>
      <c r="D39" s="53" t="s">
        <v>21</v>
      </c>
      <c r="E39" s="47">
        <v>61500</v>
      </c>
      <c r="F39" s="50">
        <v>107692.88</v>
      </c>
      <c r="G39" s="51" t="s">
        <v>17</v>
      </c>
      <c r="H39" s="59">
        <v>46055</v>
      </c>
      <c r="I39" s="49" t="s">
        <v>93</v>
      </c>
      <c r="J39" s="109"/>
    </row>
    <row r="40" spans="1:10" ht="21.75" customHeight="1" x14ac:dyDescent="0.2">
      <c r="A40" s="81">
        <v>29</v>
      </c>
      <c r="B40" s="63" t="s">
        <v>15</v>
      </c>
      <c r="C40" s="66" t="s">
        <v>166</v>
      </c>
      <c r="D40" s="53" t="s">
        <v>16</v>
      </c>
      <c r="E40" s="47">
        <v>1</v>
      </c>
      <c r="F40" s="50">
        <v>228337.92000000001</v>
      </c>
      <c r="G40" s="51" t="s">
        <v>19</v>
      </c>
      <c r="H40" s="59">
        <v>46063</v>
      </c>
      <c r="I40" s="47" t="s">
        <v>94</v>
      </c>
      <c r="J40" s="109"/>
    </row>
    <row r="41" spans="1:10" ht="12.75" x14ac:dyDescent="0.2">
      <c r="A41" s="81">
        <v>30</v>
      </c>
      <c r="B41" s="63" t="s">
        <v>15</v>
      </c>
      <c r="C41" s="65" t="s">
        <v>22</v>
      </c>
      <c r="D41" s="53" t="s">
        <v>16</v>
      </c>
      <c r="E41" s="47">
        <v>180</v>
      </c>
      <c r="F41" s="50">
        <v>230004</v>
      </c>
      <c r="G41" s="51" t="s">
        <v>17</v>
      </c>
      <c r="H41" s="59">
        <v>46115</v>
      </c>
      <c r="I41" s="49" t="s">
        <v>93</v>
      </c>
      <c r="J41" s="109"/>
    </row>
    <row r="42" spans="1:10" ht="12.75" x14ac:dyDescent="0.2">
      <c r="A42" s="81">
        <v>31</v>
      </c>
      <c r="B42" s="63" t="s">
        <v>15</v>
      </c>
      <c r="C42" s="65" t="s">
        <v>29</v>
      </c>
      <c r="D42" s="53" t="s">
        <v>30</v>
      </c>
      <c r="E42" s="47">
        <v>90000</v>
      </c>
      <c r="F42" s="50">
        <v>41692.199999999997</v>
      </c>
      <c r="G42" s="51" t="s">
        <v>19</v>
      </c>
      <c r="H42" s="59">
        <v>46189</v>
      </c>
      <c r="I42" s="49" t="s">
        <v>93</v>
      </c>
      <c r="J42" s="109"/>
    </row>
    <row r="43" spans="1:10" ht="12.75" x14ac:dyDescent="0.2">
      <c r="A43" s="81">
        <v>32</v>
      </c>
      <c r="B43" s="63" t="s">
        <v>15</v>
      </c>
      <c r="C43" s="65" t="s">
        <v>23</v>
      </c>
      <c r="D43" s="53" t="s">
        <v>16</v>
      </c>
      <c r="E43" s="47">
        <v>3</v>
      </c>
      <c r="F43" s="50">
        <v>117257.60000000001</v>
      </c>
      <c r="G43" s="51" t="s">
        <v>17</v>
      </c>
      <c r="H43" s="59">
        <v>46265</v>
      </c>
      <c r="I43" s="49" t="s">
        <v>93</v>
      </c>
      <c r="J43" s="109"/>
    </row>
    <row r="44" spans="1:10" ht="12.75" x14ac:dyDescent="0.2">
      <c r="A44" s="81">
        <v>33</v>
      </c>
      <c r="B44" s="63" t="s">
        <v>15</v>
      </c>
      <c r="C44" s="65" t="s">
        <v>167</v>
      </c>
      <c r="D44" s="53" t="s">
        <v>41</v>
      </c>
      <c r="E44" s="47">
        <v>1500</v>
      </c>
      <c r="F44" s="50">
        <v>7425</v>
      </c>
      <c r="G44" s="51" t="s">
        <v>19</v>
      </c>
      <c r="H44" s="59">
        <v>46296</v>
      </c>
      <c r="I44" s="49" t="s">
        <v>93</v>
      </c>
      <c r="J44" s="109"/>
    </row>
    <row r="45" spans="1:10" ht="12.75" x14ac:dyDescent="0.2">
      <c r="A45" s="81">
        <v>34</v>
      </c>
      <c r="B45" s="63" t="s">
        <v>15</v>
      </c>
      <c r="C45" s="65" t="s">
        <v>20</v>
      </c>
      <c r="D45" s="53" t="s">
        <v>16</v>
      </c>
      <c r="E45" s="47">
        <v>1</v>
      </c>
      <c r="F45" s="50">
        <v>510162.61</v>
      </c>
      <c r="G45" s="51" t="s">
        <v>17</v>
      </c>
      <c r="H45" s="59">
        <v>46410</v>
      </c>
      <c r="I45" s="49" t="s">
        <v>93</v>
      </c>
      <c r="J45" s="109"/>
    </row>
    <row r="46" spans="1:10" ht="12.75" x14ac:dyDescent="0.2">
      <c r="A46" s="81">
        <v>35</v>
      </c>
      <c r="B46" s="63" t="s">
        <v>15</v>
      </c>
      <c r="C46" s="65" t="s">
        <v>88</v>
      </c>
      <c r="D46" s="53" t="s">
        <v>31</v>
      </c>
      <c r="E46" s="47">
        <v>21</v>
      </c>
      <c r="F46" s="50">
        <v>2040</v>
      </c>
      <c r="G46" s="51" t="s">
        <v>19</v>
      </c>
      <c r="H46" s="59">
        <v>46572</v>
      </c>
      <c r="I46" s="49" t="s">
        <v>93</v>
      </c>
      <c r="J46" s="109"/>
    </row>
    <row r="47" spans="1:10" ht="12.75" x14ac:dyDescent="0.2">
      <c r="A47" s="81">
        <v>36</v>
      </c>
      <c r="B47" s="73" t="s">
        <v>15</v>
      </c>
      <c r="C47" s="74" t="s">
        <v>37</v>
      </c>
      <c r="D47" s="75" t="s">
        <v>27</v>
      </c>
      <c r="E47" s="76">
        <v>12</v>
      </c>
      <c r="F47" s="77">
        <v>120000</v>
      </c>
      <c r="G47" s="78" t="s">
        <v>19</v>
      </c>
      <c r="H47" s="79">
        <v>46712</v>
      </c>
      <c r="I47" s="80" t="s">
        <v>93</v>
      </c>
      <c r="J47" s="110"/>
    </row>
    <row r="48" spans="1:10" ht="4.5" customHeight="1" x14ac:dyDescent="0.2">
      <c r="A48" s="14"/>
      <c r="B48" s="15"/>
      <c r="C48" s="16"/>
      <c r="D48" s="17"/>
      <c r="E48" s="17"/>
      <c r="F48" s="18"/>
      <c r="G48" s="19"/>
      <c r="H48" s="20"/>
      <c r="I48" s="17"/>
      <c r="J48" s="111"/>
    </row>
    <row r="49" spans="1:10" ht="3.75" customHeight="1" x14ac:dyDescent="0.2">
      <c r="B49" s="21"/>
      <c r="C49" s="21"/>
      <c r="D49" s="21"/>
      <c r="E49" s="21"/>
      <c r="F49" s="21"/>
      <c r="G49" s="21"/>
      <c r="H49" s="21"/>
      <c r="I49" s="21"/>
      <c r="J49" s="112"/>
    </row>
    <row r="50" spans="1:10" ht="19.5" customHeight="1" x14ac:dyDescent="0.2">
      <c r="A50" s="58"/>
      <c r="B50" s="136" t="s">
        <v>119</v>
      </c>
      <c r="C50" s="142"/>
      <c r="D50" s="137"/>
      <c r="E50" s="137"/>
      <c r="F50" s="143">
        <f>SUM(F51:F101)</f>
        <v>23825374.265000001</v>
      </c>
      <c r="G50" s="143"/>
      <c r="H50" s="22"/>
      <c r="I50" s="22"/>
      <c r="J50" s="113"/>
    </row>
    <row r="51" spans="1:10" ht="101.25" x14ac:dyDescent="0.2">
      <c r="A51" s="81">
        <v>37</v>
      </c>
      <c r="B51" s="62" t="s">
        <v>106</v>
      </c>
      <c r="C51" s="66" t="s">
        <v>175</v>
      </c>
      <c r="D51" s="53" t="s">
        <v>27</v>
      </c>
      <c r="E51" s="47">
        <v>12</v>
      </c>
      <c r="F51" s="52">
        <v>12900000</v>
      </c>
      <c r="G51" s="52" t="s">
        <v>18</v>
      </c>
      <c r="H51" s="59">
        <v>45658</v>
      </c>
      <c r="I51" s="47" t="s">
        <v>93</v>
      </c>
      <c r="J51" s="45" t="s">
        <v>136</v>
      </c>
    </row>
    <row r="52" spans="1:10" ht="33.75" customHeight="1" x14ac:dyDescent="0.2">
      <c r="A52" s="81">
        <v>38</v>
      </c>
      <c r="B52" s="83" t="s">
        <v>110</v>
      </c>
      <c r="C52" s="65" t="s">
        <v>49</v>
      </c>
      <c r="D52" s="70" t="s">
        <v>108</v>
      </c>
      <c r="E52" s="55">
        <f>F52/9.2</f>
        <v>4239.130434782609</v>
      </c>
      <c r="F52" s="51">
        <v>39000</v>
      </c>
      <c r="G52" s="51" t="s">
        <v>17</v>
      </c>
      <c r="H52" s="59">
        <v>45658</v>
      </c>
      <c r="I52" s="47" t="s">
        <v>93</v>
      </c>
      <c r="J52" s="45" t="s">
        <v>137</v>
      </c>
    </row>
    <row r="53" spans="1:10" ht="36.75" customHeight="1" x14ac:dyDescent="0.2">
      <c r="A53" s="81">
        <v>39</v>
      </c>
      <c r="B53" s="83" t="s">
        <v>110</v>
      </c>
      <c r="C53" s="65" t="s">
        <v>50</v>
      </c>
      <c r="D53" s="53" t="s">
        <v>51</v>
      </c>
      <c r="E53" s="56">
        <v>308200</v>
      </c>
      <c r="F53" s="52">
        <v>392000</v>
      </c>
      <c r="G53" s="52" t="s">
        <v>17</v>
      </c>
      <c r="H53" s="59">
        <v>45658</v>
      </c>
      <c r="I53" s="47" t="s">
        <v>93</v>
      </c>
      <c r="J53" s="45" t="s">
        <v>135</v>
      </c>
    </row>
    <row r="54" spans="1:10" ht="36" x14ac:dyDescent="0.2">
      <c r="A54" s="81">
        <v>40</v>
      </c>
      <c r="B54" s="63" t="s">
        <v>47</v>
      </c>
      <c r="C54" s="71" t="s">
        <v>214</v>
      </c>
      <c r="D54" s="53" t="s">
        <v>27</v>
      </c>
      <c r="E54" s="47">
        <v>12</v>
      </c>
      <c r="F54" s="52">
        <v>49292.039999999986</v>
      </c>
      <c r="G54" s="52" t="s">
        <v>17</v>
      </c>
      <c r="H54" s="59">
        <v>45697</v>
      </c>
      <c r="I54" s="47" t="s">
        <v>93</v>
      </c>
      <c r="J54" s="45" t="s">
        <v>138</v>
      </c>
    </row>
    <row r="55" spans="1:10" ht="24" x14ac:dyDescent="0.2">
      <c r="A55" s="81">
        <v>41</v>
      </c>
      <c r="B55" s="63" t="s">
        <v>47</v>
      </c>
      <c r="C55" s="66" t="s">
        <v>176</v>
      </c>
      <c r="D55" s="53" t="s">
        <v>16</v>
      </c>
      <c r="E55" s="47">
        <v>17</v>
      </c>
      <c r="F55" s="52">
        <v>54753.279999999999</v>
      </c>
      <c r="G55" s="52" t="s">
        <v>18</v>
      </c>
      <c r="H55" s="59">
        <v>45717</v>
      </c>
      <c r="I55" s="47" t="s">
        <v>93</v>
      </c>
      <c r="J55" s="45" t="s">
        <v>139</v>
      </c>
    </row>
    <row r="56" spans="1:10" ht="36" x14ac:dyDescent="0.2">
      <c r="A56" s="81">
        <v>42</v>
      </c>
      <c r="B56" s="63" t="s">
        <v>63</v>
      </c>
      <c r="C56" s="66" t="s">
        <v>179</v>
      </c>
      <c r="D56" s="53" t="s">
        <v>16</v>
      </c>
      <c r="E56" s="47">
        <v>24</v>
      </c>
      <c r="F56" s="52">
        <v>93250</v>
      </c>
      <c r="G56" s="52" t="s">
        <v>18</v>
      </c>
      <c r="H56" s="59">
        <v>45748</v>
      </c>
      <c r="I56" s="47" t="s">
        <v>95</v>
      </c>
      <c r="J56" s="45"/>
    </row>
    <row r="57" spans="1:10" ht="24" x14ac:dyDescent="0.2">
      <c r="A57" s="81">
        <v>43</v>
      </c>
      <c r="B57" s="62" t="s">
        <v>83</v>
      </c>
      <c r="C57" s="66" t="s">
        <v>182</v>
      </c>
      <c r="D57" s="53" t="s">
        <v>16</v>
      </c>
      <c r="E57" s="47">
        <v>6</v>
      </c>
      <c r="F57" s="52">
        <v>99274.8</v>
      </c>
      <c r="G57" s="52" t="s">
        <v>18</v>
      </c>
      <c r="H57" s="59">
        <v>45762</v>
      </c>
      <c r="I57" s="47" t="s">
        <v>98</v>
      </c>
      <c r="J57" s="45" t="s">
        <v>140</v>
      </c>
    </row>
    <row r="58" spans="1:10" s="57" customFormat="1" ht="60" x14ac:dyDescent="0.2">
      <c r="A58" s="81">
        <v>44</v>
      </c>
      <c r="B58" s="63" t="s">
        <v>147</v>
      </c>
      <c r="C58" s="66" t="s">
        <v>180</v>
      </c>
      <c r="D58" s="53" t="s">
        <v>16</v>
      </c>
      <c r="E58" s="47">
        <v>1</v>
      </c>
      <c r="F58" s="52">
        <v>18790</v>
      </c>
      <c r="G58" s="52" t="s">
        <v>18</v>
      </c>
      <c r="H58" s="59">
        <v>45778</v>
      </c>
      <c r="I58" s="47" t="s">
        <v>55</v>
      </c>
      <c r="J58" s="45" t="s">
        <v>121</v>
      </c>
    </row>
    <row r="59" spans="1:10" s="57" customFormat="1" ht="15" customHeight="1" x14ac:dyDescent="0.2">
      <c r="A59" s="81">
        <v>45</v>
      </c>
      <c r="B59" s="62" t="s">
        <v>146</v>
      </c>
      <c r="C59" s="66" t="s">
        <v>186</v>
      </c>
      <c r="D59" s="53" t="s">
        <v>59</v>
      </c>
      <c r="E59" s="47">
        <v>1</v>
      </c>
      <c r="F59" s="52">
        <v>60000</v>
      </c>
      <c r="G59" s="52" t="s">
        <v>18</v>
      </c>
      <c r="H59" s="59">
        <v>45778</v>
      </c>
      <c r="I59" s="47" t="s">
        <v>99</v>
      </c>
      <c r="J59" s="45"/>
    </row>
    <row r="60" spans="1:10" ht="22.5" x14ac:dyDescent="0.2">
      <c r="A60" s="81">
        <v>46</v>
      </c>
      <c r="B60" s="63" t="s">
        <v>58</v>
      </c>
      <c r="C60" s="65" t="s">
        <v>215</v>
      </c>
      <c r="D60" s="53" t="s">
        <v>16</v>
      </c>
      <c r="E60" s="47">
        <v>1</v>
      </c>
      <c r="F60" s="52">
        <v>30000</v>
      </c>
      <c r="G60" s="52" t="s">
        <v>18</v>
      </c>
      <c r="H60" s="59">
        <v>45785</v>
      </c>
      <c r="I60" s="47" t="s">
        <v>97</v>
      </c>
      <c r="J60" s="45" t="s">
        <v>142</v>
      </c>
    </row>
    <row r="61" spans="1:10" ht="23.25" customHeight="1" x14ac:dyDescent="0.2">
      <c r="A61" s="81">
        <v>47</v>
      </c>
      <c r="B61" s="63" t="s">
        <v>82</v>
      </c>
      <c r="C61" s="66" t="s">
        <v>191</v>
      </c>
      <c r="D61" s="53" t="s">
        <v>84</v>
      </c>
      <c r="E61" s="47">
        <v>3</v>
      </c>
      <c r="F61" s="52">
        <f>2621*3</f>
        <v>7863</v>
      </c>
      <c r="G61" s="52" t="s">
        <v>18</v>
      </c>
      <c r="H61" s="59">
        <v>45807</v>
      </c>
      <c r="I61" s="47" t="s">
        <v>99</v>
      </c>
      <c r="J61" s="45" t="s">
        <v>170</v>
      </c>
    </row>
    <row r="62" spans="1:10" ht="60" x14ac:dyDescent="0.2">
      <c r="A62" s="81">
        <v>48</v>
      </c>
      <c r="B62" s="63" t="s">
        <v>54</v>
      </c>
      <c r="C62" s="66" t="s">
        <v>216</v>
      </c>
      <c r="D62" s="53" t="s">
        <v>84</v>
      </c>
      <c r="E62" s="47">
        <v>1</v>
      </c>
      <c r="F62" s="52">
        <v>1799598.2</v>
      </c>
      <c r="G62" s="52" t="s">
        <v>18</v>
      </c>
      <c r="H62" s="59">
        <v>45809</v>
      </c>
      <c r="I62" s="47" t="s">
        <v>98</v>
      </c>
      <c r="J62" s="45" t="s">
        <v>171</v>
      </c>
    </row>
    <row r="63" spans="1:10" ht="17.25" customHeight="1" x14ac:dyDescent="0.2">
      <c r="A63" s="81">
        <v>49</v>
      </c>
      <c r="B63" s="63" t="s">
        <v>47</v>
      </c>
      <c r="C63" s="65" t="s">
        <v>52</v>
      </c>
      <c r="D63" s="53" t="s">
        <v>16</v>
      </c>
      <c r="E63" s="47">
        <v>10</v>
      </c>
      <c r="F63" s="52">
        <v>110000</v>
      </c>
      <c r="G63" s="52" t="s">
        <v>17</v>
      </c>
      <c r="H63" s="59">
        <v>45828</v>
      </c>
      <c r="I63" s="47" t="s">
        <v>93</v>
      </c>
      <c r="J63" s="45" t="s">
        <v>143</v>
      </c>
    </row>
    <row r="64" spans="1:10" ht="36" x14ac:dyDescent="0.2">
      <c r="A64" s="81">
        <v>50</v>
      </c>
      <c r="B64" s="62" t="s">
        <v>60</v>
      </c>
      <c r="C64" s="66" t="s">
        <v>194</v>
      </c>
      <c r="D64" s="53" t="s">
        <v>16</v>
      </c>
      <c r="E64" s="47">
        <f>52+3</f>
        <v>55</v>
      </c>
      <c r="F64" s="52">
        <f>132000+175+930+957</f>
        <v>134062</v>
      </c>
      <c r="G64" s="52" t="s">
        <v>18</v>
      </c>
      <c r="H64" s="59">
        <v>45839</v>
      </c>
      <c r="I64" s="47" t="s">
        <v>97</v>
      </c>
      <c r="J64" s="45" t="s">
        <v>120</v>
      </c>
    </row>
    <row r="65" spans="1:10" ht="48" x14ac:dyDescent="0.2">
      <c r="A65" s="81">
        <v>51</v>
      </c>
      <c r="B65" s="63" t="s">
        <v>54</v>
      </c>
      <c r="C65" s="66" t="s">
        <v>195</v>
      </c>
      <c r="D65" s="53" t="s">
        <v>84</v>
      </c>
      <c r="E65" s="47">
        <v>1</v>
      </c>
      <c r="F65" s="52">
        <v>2750</v>
      </c>
      <c r="G65" s="52" t="s">
        <v>18</v>
      </c>
      <c r="H65" s="59">
        <v>45901</v>
      </c>
      <c r="I65" s="47" t="s">
        <v>96</v>
      </c>
      <c r="J65" s="45"/>
    </row>
    <row r="66" spans="1:10" ht="15" customHeight="1" x14ac:dyDescent="0.2">
      <c r="A66" s="81">
        <v>52</v>
      </c>
      <c r="B66" s="63" t="s">
        <v>54</v>
      </c>
      <c r="C66" s="66" t="s">
        <v>204</v>
      </c>
      <c r="D66" s="53" t="s">
        <v>16</v>
      </c>
      <c r="E66" s="47">
        <v>1</v>
      </c>
      <c r="F66" s="52">
        <v>5000</v>
      </c>
      <c r="G66" s="52" t="s">
        <v>18</v>
      </c>
      <c r="H66" s="59">
        <v>45901</v>
      </c>
      <c r="I66" s="47" t="s">
        <v>97</v>
      </c>
      <c r="J66" s="45"/>
    </row>
    <row r="67" spans="1:10" ht="36" x14ac:dyDescent="0.2">
      <c r="A67" s="81">
        <v>53</v>
      </c>
      <c r="B67" s="63" t="s">
        <v>54</v>
      </c>
      <c r="C67" s="66" t="s">
        <v>184</v>
      </c>
      <c r="D67" s="53" t="s">
        <v>84</v>
      </c>
      <c r="E67" s="47">
        <v>1</v>
      </c>
      <c r="F67" s="52">
        <v>11000</v>
      </c>
      <c r="G67" s="52" t="s">
        <v>18</v>
      </c>
      <c r="H67" s="59">
        <v>45901</v>
      </c>
      <c r="I67" s="47" t="s">
        <v>95</v>
      </c>
      <c r="J67" s="45"/>
    </row>
    <row r="68" spans="1:10" ht="36" x14ac:dyDescent="0.2">
      <c r="A68" s="81">
        <v>54</v>
      </c>
      <c r="B68" s="63" t="s">
        <v>54</v>
      </c>
      <c r="C68" s="66" t="s">
        <v>203</v>
      </c>
      <c r="D68" s="53" t="s">
        <v>16</v>
      </c>
      <c r="E68" s="47">
        <v>1</v>
      </c>
      <c r="F68" s="52">
        <v>64000</v>
      </c>
      <c r="G68" s="52" t="s">
        <v>18</v>
      </c>
      <c r="H68" s="59">
        <v>45901</v>
      </c>
      <c r="I68" s="47" t="s">
        <v>97</v>
      </c>
      <c r="J68" s="45"/>
    </row>
    <row r="69" spans="1:10" ht="21" customHeight="1" x14ac:dyDescent="0.2">
      <c r="A69" s="81">
        <v>55</v>
      </c>
      <c r="B69" s="62" t="s">
        <v>60</v>
      </c>
      <c r="C69" s="66" t="s">
        <v>163</v>
      </c>
      <c r="D69" s="53" t="s">
        <v>16</v>
      </c>
      <c r="E69" s="47">
        <f>526/2</f>
        <v>263</v>
      </c>
      <c r="F69" s="52">
        <f>4844.56/2</f>
        <v>2422.2800000000002</v>
      </c>
      <c r="G69" s="52" t="s">
        <v>18</v>
      </c>
      <c r="H69" s="59">
        <v>45901</v>
      </c>
      <c r="I69" s="47" t="s">
        <v>95</v>
      </c>
      <c r="J69" s="45"/>
    </row>
    <row r="70" spans="1:10" ht="33.75" x14ac:dyDescent="0.2">
      <c r="A70" s="81">
        <v>56</v>
      </c>
      <c r="B70" s="83" t="s">
        <v>111</v>
      </c>
      <c r="C70" s="65" t="s">
        <v>158</v>
      </c>
      <c r="D70" s="70" t="s">
        <v>16</v>
      </c>
      <c r="E70" s="54">
        <v>1</v>
      </c>
      <c r="F70" s="51">
        <f>1724750.46+26243.12</f>
        <v>1750993.58</v>
      </c>
      <c r="G70" s="51" t="s">
        <v>19</v>
      </c>
      <c r="H70" s="59">
        <v>45901</v>
      </c>
      <c r="I70" s="47" t="s">
        <v>94</v>
      </c>
      <c r="J70" s="45" t="s">
        <v>144</v>
      </c>
    </row>
    <row r="71" spans="1:10" ht="36" x14ac:dyDescent="0.2">
      <c r="A71" s="81">
        <v>57</v>
      </c>
      <c r="B71" s="63" t="s">
        <v>57</v>
      </c>
      <c r="C71" s="66" t="s">
        <v>202</v>
      </c>
      <c r="D71" s="53" t="s">
        <v>16</v>
      </c>
      <c r="E71" s="47">
        <v>5</v>
      </c>
      <c r="F71" s="52">
        <v>5000</v>
      </c>
      <c r="G71" s="52" t="s">
        <v>18</v>
      </c>
      <c r="H71" s="59">
        <v>45901</v>
      </c>
      <c r="I71" s="47" t="s">
        <v>95</v>
      </c>
      <c r="J71" s="45"/>
    </row>
    <row r="72" spans="1:10" ht="36" customHeight="1" x14ac:dyDescent="0.2">
      <c r="A72" s="81">
        <v>58</v>
      </c>
      <c r="B72" s="62" t="s">
        <v>147</v>
      </c>
      <c r="C72" s="66" t="s">
        <v>187</v>
      </c>
      <c r="D72" s="53" t="s">
        <v>16</v>
      </c>
      <c r="E72" s="47">
        <v>2</v>
      </c>
      <c r="F72" s="52">
        <v>84000</v>
      </c>
      <c r="G72" s="52" t="s">
        <v>18</v>
      </c>
      <c r="H72" s="59">
        <v>45910</v>
      </c>
      <c r="I72" s="47" t="s">
        <v>93</v>
      </c>
      <c r="J72" s="45"/>
    </row>
    <row r="73" spans="1:10" ht="22.5" x14ac:dyDescent="0.2">
      <c r="A73" s="81">
        <v>59</v>
      </c>
      <c r="B73" s="62" t="s">
        <v>60</v>
      </c>
      <c r="C73" s="66" t="s">
        <v>161</v>
      </c>
      <c r="D73" s="53" t="s">
        <v>16</v>
      </c>
      <c r="E73" s="47">
        <f>369/6*5</f>
        <v>307.5</v>
      </c>
      <c r="F73" s="52">
        <f>24368.25/6*5</f>
        <v>20306.875</v>
      </c>
      <c r="G73" s="52" t="s">
        <v>18</v>
      </c>
      <c r="H73" s="59">
        <v>45910</v>
      </c>
      <c r="I73" s="47" t="s">
        <v>95</v>
      </c>
      <c r="J73" s="45" t="s">
        <v>132</v>
      </c>
    </row>
    <row r="74" spans="1:10" ht="36" x14ac:dyDescent="0.2">
      <c r="A74" s="81">
        <v>60</v>
      </c>
      <c r="B74" s="63" t="s">
        <v>54</v>
      </c>
      <c r="C74" s="66" t="s">
        <v>201</v>
      </c>
      <c r="D74" s="53" t="s">
        <v>84</v>
      </c>
      <c r="E74" s="47">
        <v>1</v>
      </c>
      <c r="F74" s="52">
        <v>44000</v>
      </c>
      <c r="G74" s="52" t="s">
        <v>18</v>
      </c>
      <c r="H74" s="59">
        <v>45915</v>
      </c>
      <c r="I74" s="47" t="s">
        <v>93</v>
      </c>
      <c r="J74" s="45"/>
    </row>
    <row r="75" spans="1:10" ht="20.25" customHeight="1" x14ac:dyDescent="0.2">
      <c r="A75" s="81">
        <v>61</v>
      </c>
      <c r="B75" s="63" t="s">
        <v>54</v>
      </c>
      <c r="C75" s="66" t="s">
        <v>198</v>
      </c>
      <c r="D75" s="53" t="s">
        <v>16</v>
      </c>
      <c r="E75" s="47">
        <v>1</v>
      </c>
      <c r="F75" s="52">
        <v>800</v>
      </c>
      <c r="G75" s="52" t="s">
        <v>18</v>
      </c>
      <c r="H75" s="59">
        <v>45930</v>
      </c>
      <c r="I75" s="47" t="s">
        <v>95</v>
      </c>
      <c r="J75" s="45"/>
    </row>
    <row r="76" spans="1:10" ht="23.25" customHeight="1" x14ac:dyDescent="0.2">
      <c r="A76" s="81">
        <v>62</v>
      </c>
      <c r="B76" s="63" t="s">
        <v>54</v>
      </c>
      <c r="C76" s="66" t="s">
        <v>206</v>
      </c>
      <c r="D76" s="53" t="s">
        <v>16</v>
      </c>
      <c r="E76" s="47">
        <v>1</v>
      </c>
      <c r="F76" s="52">
        <v>15000</v>
      </c>
      <c r="G76" s="52" t="s">
        <v>18</v>
      </c>
      <c r="H76" s="59">
        <v>45931</v>
      </c>
      <c r="I76" s="47" t="s">
        <v>93</v>
      </c>
      <c r="J76" s="45"/>
    </row>
    <row r="77" spans="1:10" ht="48" x14ac:dyDescent="0.2">
      <c r="A77" s="81">
        <v>63</v>
      </c>
      <c r="B77" s="63" t="s">
        <v>60</v>
      </c>
      <c r="C77" s="66" t="s">
        <v>205</v>
      </c>
      <c r="D77" s="53" t="s">
        <v>43</v>
      </c>
      <c r="E77" s="47">
        <v>6</v>
      </c>
      <c r="F77" s="52">
        <f>4085.22/6*6</f>
        <v>4085.2200000000003</v>
      </c>
      <c r="G77" s="52" t="s">
        <v>18</v>
      </c>
      <c r="H77" s="59">
        <v>45931</v>
      </c>
      <c r="I77" s="47" t="s">
        <v>97</v>
      </c>
      <c r="J77" s="45"/>
    </row>
    <row r="78" spans="1:10" ht="15.75" customHeight="1" x14ac:dyDescent="0.2">
      <c r="A78" s="81">
        <v>64</v>
      </c>
      <c r="B78" s="63" t="s">
        <v>61</v>
      </c>
      <c r="C78" s="66" t="s">
        <v>190</v>
      </c>
      <c r="D78" s="53" t="s">
        <v>16</v>
      </c>
      <c r="E78" s="47">
        <v>1</v>
      </c>
      <c r="F78" s="52">
        <v>600000</v>
      </c>
      <c r="G78" s="52" t="s">
        <v>18</v>
      </c>
      <c r="H78" s="59">
        <v>45931</v>
      </c>
      <c r="I78" s="47" t="s">
        <v>93</v>
      </c>
      <c r="J78" s="45"/>
    </row>
    <row r="79" spans="1:10" ht="17.25" customHeight="1" x14ac:dyDescent="0.2">
      <c r="A79" s="81">
        <v>65</v>
      </c>
      <c r="B79" s="63" t="s">
        <v>64</v>
      </c>
      <c r="C79" s="66" t="s">
        <v>196</v>
      </c>
      <c r="D79" s="53" t="s">
        <v>16</v>
      </c>
      <c r="E79" s="47">
        <v>15</v>
      </c>
      <c r="F79" s="52">
        <v>1500</v>
      </c>
      <c r="G79" s="52" t="s">
        <v>18</v>
      </c>
      <c r="H79" s="59">
        <v>45931</v>
      </c>
      <c r="I79" s="47" t="s">
        <v>95</v>
      </c>
      <c r="J79" s="45"/>
    </row>
    <row r="80" spans="1:10" ht="24" x14ac:dyDescent="0.2">
      <c r="A80" s="81">
        <v>66</v>
      </c>
      <c r="B80" s="63" t="s">
        <v>63</v>
      </c>
      <c r="C80" s="66" t="s">
        <v>207</v>
      </c>
      <c r="D80" s="53" t="s">
        <v>16</v>
      </c>
      <c r="E80" s="47">
        <v>2</v>
      </c>
      <c r="F80" s="52">
        <f>30000+450000</f>
        <v>480000</v>
      </c>
      <c r="G80" s="52" t="s">
        <v>18</v>
      </c>
      <c r="H80" s="59">
        <v>45931</v>
      </c>
      <c r="I80" s="47" t="s">
        <v>93</v>
      </c>
      <c r="J80" s="45"/>
    </row>
    <row r="81" spans="1:10" ht="33.75" x14ac:dyDescent="0.2">
      <c r="A81" s="81">
        <v>67</v>
      </c>
      <c r="B81" s="62" t="s">
        <v>116</v>
      </c>
      <c r="C81" s="66" t="s">
        <v>189</v>
      </c>
      <c r="D81" s="53" t="s">
        <v>16</v>
      </c>
      <c r="E81" s="47">
        <v>5</v>
      </c>
      <c r="F81" s="52">
        <f>132+800+5100</f>
        <v>6032</v>
      </c>
      <c r="G81" s="52" t="s">
        <v>18</v>
      </c>
      <c r="H81" s="59">
        <v>45931</v>
      </c>
      <c r="I81" s="47" t="s">
        <v>97</v>
      </c>
      <c r="J81" s="45"/>
    </row>
    <row r="82" spans="1:10" ht="16.5" customHeight="1" x14ac:dyDescent="0.2">
      <c r="A82" s="81">
        <v>68</v>
      </c>
      <c r="B82" s="63" t="s">
        <v>58</v>
      </c>
      <c r="C82" s="66" t="s">
        <v>197</v>
      </c>
      <c r="D82" s="53" t="s">
        <v>16</v>
      </c>
      <c r="E82" s="47">
        <v>40</v>
      </c>
      <c r="F82" s="52">
        <v>200000</v>
      </c>
      <c r="G82" s="52" t="s">
        <v>18</v>
      </c>
      <c r="H82" s="59">
        <v>45931</v>
      </c>
      <c r="I82" s="47" t="s">
        <v>97</v>
      </c>
      <c r="J82" s="45"/>
    </row>
    <row r="83" spans="1:10" ht="36" x14ac:dyDescent="0.2">
      <c r="A83" s="81">
        <v>69</v>
      </c>
      <c r="B83" s="62" t="s">
        <v>60</v>
      </c>
      <c r="C83" s="66" t="s">
        <v>192</v>
      </c>
      <c r="D83" s="53" t="s">
        <v>16</v>
      </c>
      <c r="E83" s="47">
        <v>1</v>
      </c>
      <c r="F83" s="52">
        <f>3500+1200+1800+1000+30000+30000</f>
        <v>67500</v>
      </c>
      <c r="G83" s="52" t="s">
        <v>18</v>
      </c>
      <c r="H83" s="59">
        <v>45940</v>
      </c>
      <c r="I83" s="47" t="s">
        <v>95</v>
      </c>
      <c r="J83" s="45"/>
    </row>
    <row r="84" spans="1:10" s="57" customFormat="1" ht="16.5" customHeight="1" x14ac:dyDescent="0.2">
      <c r="A84" s="81">
        <v>70</v>
      </c>
      <c r="B84" s="63" t="s">
        <v>57</v>
      </c>
      <c r="C84" s="66" t="s">
        <v>178</v>
      </c>
      <c r="D84" s="53" t="s">
        <v>16</v>
      </c>
      <c r="E84" s="47">
        <v>5</v>
      </c>
      <c r="F84" s="52">
        <f>1439*5</f>
        <v>7195</v>
      </c>
      <c r="G84" s="52" t="s">
        <v>18</v>
      </c>
      <c r="H84" s="59">
        <v>45940</v>
      </c>
      <c r="I84" s="47" t="s">
        <v>102</v>
      </c>
      <c r="J84" s="45"/>
    </row>
    <row r="85" spans="1:10" ht="36" x14ac:dyDescent="0.2">
      <c r="A85" s="81">
        <v>71</v>
      </c>
      <c r="B85" s="63" t="s">
        <v>105</v>
      </c>
      <c r="C85" s="66" t="s">
        <v>177</v>
      </c>
      <c r="D85" s="53" t="s">
        <v>16</v>
      </c>
      <c r="E85" s="47">
        <f>5+5+5+12</f>
        <v>27</v>
      </c>
      <c r="F85" s="52">
        <f>(443*5)+19965+2099.5+6358</f>
        <v>30637.5</v>
      </c>
      <c r="G85" s="52" t="s">
        <v>18</v>
      </c>
      <c r="H85" s="59">
        <v>45940</v>
      </c>
      <c r="I85" s="47" t="s">
        <v>101</v>
      </c>
      <c r="J85" s="45"/>
    </row>
    <row r="86" spans="1:10" ht="16.5" customHeight="1" x14ac:dyDescent="0.2">
      <c r="A86" s="81">
        <v>72</v>
      </c>
      <c r="B86" s="63" t="s">
        <v>62</v>
      </c>
      <c r="C86" s="66" t="s">
        <v>193</v>
      </c>
      <c r="D86" s="53" t="s">
        <v>16</v>
      </c>
      <c r="E86" s="47">
        <v>20</v>
      </c>
      <c r="F86" s="52">
        <v>6000</v>
      </c>
      <c r="G86" s="52" t="s">
        <v>18</v>
      </c>
      <c r="H86" s="59">
        <v>45940</v>
      </c>
      <c r="I86" s="47" t="s">
        <v>95</v>
      </c>
      <c r="J86" s="45"/>
    </row>
    <row r="87" spans="1:10" ht="33.75" x14ac:dyDescent="0.2">
      <c r="A87" s="81">
        <v>73</v>
      </c>
      <c r="B87" s="62" t="s">
        <v>109</v>
      </c>
      <c r="C87" s="66" t="s">
        <v>209</v>
      </c>
      <c r="D87" s="53" t="s">
        <v>16</v>
      </c>
      <c r="E87" s="47">
        <v>40</v>
      </c>
      <c r="F87" s="52">
        <v>120000</v>
      </c>
      <c r="G87" s="52" t="s">
        <v>18</v>
      </c>
      <c r="H87" s="59">
        <v>45960</v>
      </c>
      <c r="I87" s="47" t="s">
        <v>97</v>
      </c>
      <c r="J87" s="45"/>
    </row>
    <row r="88" spans="1:10" ht="33.75" x14ac:dyDescent="0.2">
      <c r="A88" s="81">
        <v>74</v>
      </c>
      <c r="B88" s="62" t="s">
        <v>109</v>
      </c>
      <c r="C88" s="66" t="s">
        <v>208</v>
      </c>
      <c r="D88" s="53" t="s">
        <v>16</v>
      </c>
      <c r="E88" s="47">
        <v>45</v>
      </c>
      <c r="F88" s="52">
        <v>430000</v>
      </c>
      <c r="G88" s="52" t="s">
        <v>18</v>
      </c>
      <c r="H88" s="59">
        <v>45960</v>
      </c>
      <c r="I88" s="47" t="s">
        <v>97</v>
      </c>
      <c r="J88" s="45"/>
    </row>
    <row r="89" spans="1:10" ht="24" x14ac:dyDescent="0.2">
      <c r="A89" s="81">
        <v>75</v>
      </c>
      <c r="B89" s="63" t="s">
        <v>54</v>
      </c>
      <c r="C89" s="66" t="s">
        <v>210</v>
      </c>
      <c r="D89" s="53" t="s">
        <v>84</v>
      </c>
      <c r="E89" s="47">
        <v>1</v>
      </c>
      <c r="F89" s="52">
        <v>60000</v>
      </c>
      <c r="G89" s="52" t="s">
        <v>18</v>
      </c>
      <c r="H89" s="59">
        <v>45962</v>
      </c>
      <c r="I89" s="47" t="s">
        <v>93</v>
      </c>
      <c r="J89" s="45"/>
    </row>
    <row r="90" spans="1:10" ht="24" x14ac:dyDescent="0.2">
      <c r="A90" s="81">
        <v>76</v>
      </c>
      <c r="B90" s="63" t="s">
        <v>54</v>
      </c>
      <c r="C90" s="66" t="s">
        <v>212</v>
      </c>
      <c r="D90" s="53" t="s">
        <v>84</v>
      </c>
      <c r="E90" s="47">
        <v>1</v>
      </c>
      <c r="F90" s="52">
        <v>35000</v>
      </c>
      <c r="G90" s="52" t="s">
        <v>18</v>
      </c>
      <c r="H90" s="59">
        <v>45962</v>
      </c>
      <c r="I90" s="47" t="s">
        <v>97</v>
      </c>
      <c r="J90" s="45"/>
    </row>
    <row r="91" spans="1:10" ht="48" x14ac:dyDescent="0.2">
      <c r="A91" s="81">
        <v>77</v>
      </c>
      <c r="B91" s="63" t="s">
        <v>53</v>
      </c>
      <c r="C91" s="66" t="s">
        <v>211</v>
      </c>
      <c r="D91" s="53" t="s">
        <v>16</v>
      </c>
      <c r="E91" s="47">
        <v>1</v>
      </c>
      <c r="F91" s="52">
        <v>191000</v>
      </c>
      <c r="G91" s="52" t="s">
        <v>18</v>
      </c>
      <c r="H91" s="59">
        <v>45962</v>
      </c>
      <c r="I91" s="47" t="s">
        <v>114</v>
      </c>
      <c r="J91" s="45"/>
    </row>
    <row r="92" spans="1:10" ht="14.25" customHeight="1" x14ac:dyDescent="0.2">
      <c r="A92" s="81">
        <v>78</v>
      </c>
      <c r="B92" s="63" t="s">
        <v>61</v>
      </c>
      <c r="C92" s="66" t="s">
        <v>199</v>
      </c>
      <c r="D92" s="53" t="s">
        <v>16</v>
      </c>
      <c r="E92" s="47">
        <v>1</v>
      </c>
      <c r="F92" s="52">
        <v>1000000</v>
      </c>
      <c r="G92" s="52" t="s">
        <v>18</v>
      </c>
      <c r="H92" s="59">
        <v>45962</v>
      </c>
      <c r="I92" s="47" t="s">
        <v>93</v>
      </c>
      <c r="J92" s="45"/>
    </row>
    <row r="93" spans="1:10" ht="48" x14ac:dyDescent="0.2">
      <c r="A93" s="81">
        <v>79</v>
      </c>
      <c r="B93" s="63" t="s">
        <v>42</v>
      </c>
      <c r="C93" s="66" t="s">
        <v>200</v>
      </c>
      <c r="D93" s="53" t="s">
        <v>16</v>
      </c>
      <c r="E93" s="47">
        <v>1</v>
      </c>
      <c r="F93" s="52">
        <v>60000</v>
      </c>
      <c r="G93" s="52" t="s">
        <v>18</v>
      </c>
      <c r="H93" s="59">
        <v>45962</v>
      </c>
      <c r="I93" s="47" t="s">
        <v>93</v>
      </c>
      <c r="J93" s="45"/>
    </row>
    <row r="94" spans="1:10" ht="36" x14ac:dyDescent="0.2">
      <c r="A94" s="81">
        <v>80</v>
      </c>
      <c r="B94" s="63" t="s">
        <v>42</v>
      </c>
      <c r="C94" s="66" t="s">
        <v>181</v>
      </c>
      <c r="D94" s="53" t="s">
        <v>16</v>
      </c>
      <c r="E94" s="47">
        <v>1</v>
      </c>
      <c r="F94" s="52">
        <v>200000</v>
      </c>
      <c r="G94" s="52" t="s">
        <v>18</v>
      </c>
      <c r="H94" s="59">
        <v>45962</v>
      </c>
      <c r="I94" s="47" t="s">
        <v>93</v>
      </c>
      <c r="J94" s="45"/>
    </row>
    <row r="95" spans="1:10" ht="33.75" x14ac:dyDescent="0.2">
      <c r="A95" s="81">
        <v>81</v>
      </c>
      <c r="B95" s="62" t="s">
        <v>86</v>
      </c>
      <c r="C95" s="66" t="s">
        <v>188</v>
      </c>
      <c r="D95" s="53" t="s">
        <v>16</v>
      </c>
      <c r="E95" s="47">
        <v>7</v>
      </c>
      <c r="F95" s="52">
        <f>72000/6*7</f>
        <v>84000</v>
      </c>
      <c r="G95" s="52" t="s">
        <v>18</v>
      </c>
      <c r="H95" s="59">
        <v>45962</v>
      </c>
      <c r="I95" s="47" t="s">
        <v>93</v>
      </c>
      <c r="J95" s="45"/>
    </row>
    <row r="96" spans="1:10" ht="33.75" x14ac:dyDescent="0.2">
      <c r="A96" s="81">
        <v>82</v>
      </c>
      <c r="B96" s="62" t="s">
        <v>85</v>
      </c>
      <c r="C96" s="66" t="s">
        <v>185</v>
      </c>
      <c r="D96" s="53" t="s">
        <v>16</v>
      </c>
      <c r="E96" s="47">
        <v>206</v>
      </c>
      <c r="F96" s="52">
        <v>10000</v>
      </c>
      <c r="G96" s="52" t="s">
        <v>18</v>
      </c>
      <c r="H96" s="59">
        <v>45971</v>
      </c>
      <c r="I96" s="47" t="s">
        <v>100</v>
      </c>
      <c r="J96" s="45"/>
    </row>
    <row r="97" spans="1:11" ht="33.75" x14ac:dyDescent="0.2">
      <c r="A97" s="81">
        <v>83</v>
      </c>
      <c r="B97" s="62" t="s">
        <v>87</v>
      </c>
      <c r="C97" s="66" t="s">
        <v>183</v>
      </c>
      <c r="D97" s="53" t="s">
        <v>16</v>
      </c>
      <c r="E97" s="47">
        <f>10*12</f>
        <v>120</v>
      </c>
      <c r="F97" s="52">
        <v>700000</v>
      </c>
      <c r="G97" s="52" t="s">
        <v>18</v>
      </c>
      <c r="H97" s="59">
        <v>45971</v>
      </c>
      <c r="I97" s="47" t="s">
        <v>93</v>
      </c>
      <c r="J97" s="45"/>
    </row>
    <row r="98" spans="1:11" ht="36" x14ac:dyDescent="0.2">
      <c r="A98" s="81">
        <v>84</v>
      </c>
      <c r="B98" s="63" t="s">
        <v>64</v>
      </c>
      <c r="C98" s="66" t="s">
        <v>213</v>
      </c>
      <c r="D98" s="53" t="s">
        <v>16</v>
      </c>
      <c r="E98" s="47">
        <v>87</v>
      </c>
      <c r="F98" s="52">
        <v>94200</v>
      </c>
      <c r="G98" s="52" t="s">
        <v>18</v>
      </c>
      <c r="H98" s="59">
        <v>46021</v>
      </c>
      <c r="I98" s="47" t="s">
        <v>93</v>
      </c>
      <c r="J98" s="45"/>
    </row>
    <row r="99" spans="1:11" ht="24" x14ac:dyDescent="0.2">
      <c r="A99" s="81">
        <v>85</v>
      </c>
      <c r="B99" s="84" t="s">
        <v>104</v>
      </c>
      <c r="C99" s="66" t="s">
        <v>166</v>
      </c>
      <c r="D99" s="70" t="s">
        <v>16</v>
      </c>
      <c r="E99" s="54">
        <v>1</v>
      </c>
      <c r="F99" s="51">
        <v>99897.84</v>
      </c>
      <c r="G99" s="51" t="s">
        <v>19</v>
      </c>
      <c r="H99" s="59">
        <v>46063</v>
      </c>
      <c r="I99" s="47" t="s">
        <v>94</v>
      </c>
      <c r="J99" s="45"/>
    </row>
    <row r="100" spans="1:11" ht="33.75" x14ac:dyDescent="0.2">
      <c r="A100" s="81">
        <v>86</v>
      </c>
      <c r="B100" s="83" t="s">
        <v>111</v>
      </c>
      <c r="C100" s="65" t="s">
        <v>152</v>
      </c>
      <c r="D100" s="70" t="s">
        <v>16</v>
      </c>
      <c r="E100" s="54">
        <v>1</v>
      </c>
      <c r="F100" s="51">
        <f>1164083.89+102638.16</f>
        <v>1266722.0499999998</v>
      </c>
      <c r="G100" s="51" t="s">
        <v>17</v>
      </c>
      <c r="H100" s="59">
        <v>46477</v>
      </c>
      <c r="I100" s="47" t="s">
        <v>94</v>
      </c>
      <c r="J100" s="45" t="s">
        <v>126</v>
      </c>
    </row>
    <row r="101" spans="1:11" ht="17.25" customHeight="1" x14ac:dyDescent="0.2">
      <c r="A101" s="81">
        <v>87</v>
      </c>
      <c r="B101" s="85" t="s">
        <v>15</v>
      </c>
      <c r="C101" s="74" t="s">
        <v>48</v>
      </c>
      <c r="D101" s="86" t="s">
        <v>16</v>
      </c>
      <c r="E101" s="87">
        <v>1</v>
      </c>
      <c r="F101" s="78">
        <v>278448.59999999998</v>
      </c>
      <c r="G101" s="78" t="s">
        <v>19</v>
      </c>
      <c r="H101" s="59">
        <v>48315</v>
      </c>
      <c r="I101" s="76" t="s">
        <v>93</v>
      </c>
      <c r="J101" s="100"/>
    </row>
    <row r="102" spans="1:11" ht="3" customHeight="1" x14ac:dyDescent="0.2">
      <c r="A102" s="14"/>
      <c r="B102" s="17"/>
      <c r="C102" s="23"/>
      <c r="D102" s="17"/>
      <c r="E102" s="17"/>
      <c r="F102" s="18"/>
      <c r="G102" s="19"/>
      <c r="H102" s="24"/>
      <c r="I102" s="17"/>
      <c r="J102" s="17"/>
    </row>
    <row r="103" spans="1:11" ht="4.5" customHeight="1" x14ac:dyDescent="0.2">
      <c r="A103" s="25"/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1" ht="19.5" customHeight="1" x14ac:dyDescent="0.2">
      <c r="A104" s="89"/>
      <c r="B104" s="136" t="s">
        <v>113</v>
      </c>
      <c r="C104" s="137"/>
      <c r="D104" s="137"/>
      <c r="E104" s="137"/>
      <c r="F104" s="12">
        <f>SUM(F105)</f>
        <v>191148.14</v>
      </c>
      <c r="G104" s="22"/>
      <c r="H104" s="22"/>
      <c r="I104" s="22"/>
      <c r="J104" s="91"/>
    </row>
    <row r="105" spans="1:11" ht="20.25" customHeight="1" x14ac:dyDescent="0.2">
      <c r="A105" s="90">
        <v>88</v>
      </c>
      <c r="B105" s="92" t="s">
        <v>65</v>
      </c>
      <c r="C105" s="93" t="s">
        <v>66</v>
      </c>
      <c r="D105" s="94" t="s">
        <v>16</v>
      </c>
      <c r="E105" s="94">
        <v>1</v>
      </c>
      <c r="F105" s="95">
        <v>191148.14</v>
      </c>
      <c r="G105" s="96" t="s">
        <v>17</v>
      </c>
      <c r="H105" s="79">
        <v>45839</v>
      </c>
      <c r="I105" s="76" t="s">
        <v>93</v>
      </c>
      <c r="J105" s="97"/>
      <c r="K105" s="25"/>
    </row>
    <row r="106" spans="1:11" ht="6" customHeight="1" x14ac:dyDescent="0.2">
      <c r="A106" s="25"/>
      <c r="B106" s="26"/>
      <c r="C106" s="26"/>
      <c r="D106" s="26"/>
      <c r="E106" s="26"/>
      <c r="F106" s="26"/>
      <c r="G106" s="26"/>
      <c r="H106" s="26"/>
      <c r="I106" s="26"/>
      <c r="J106" s="27"/>
    </row>
    <row r="107" spans="1:11" ht="36" customHeight="1" x14ac:dyDescent="0.2">
      <c r="A107" s="28"/>
      <c r="B107" s="28"/>
      <c r="C107" s="138" t="s">
        <v>67</v>
      </c>
      <c r="D107" s="139"/>
      <c r="E107" s="140"/>
      <c r="F107" s="141">
        <f>F105+F50+F11</f>
        <v>27172996.005000003</v>
      </c>
      <c r="G107" s="141"/>
      <c r="H107" s="28"/>
      <c r="I107" s="28"/>
      <c r="J107" s="28"/>
    </row>
    <row r="108" spans="1:11" ht="18.75" customHeight="1" x14ac:dyDescent="0.2">
      <c r="B108" s="44"/>
      <c r="C108" s="44"/>
      <c r="D108" s="44"/>
      <c r="E108" s="44"/>
      <c r="F108" s="44"/>
    </row>
    <row r="109" spans="1:11" ht="19.5" customHeight="1" x14ac:dyDescent="0.2">
      <c r="A109" s="89"/>
      <c r="B109" s="144" t="s">
        <v>219</v>
      </c>
      <c r="C109" s="145"/>
      <c r="D109" s="145"/>
      <c r="E109" s="145"/>
      <c r="F109" s="105" t="s">
        <v>218</v>
      </c>
      <c r="G109" s="104">
        <f>SUM(F112:F121)</f>
        <v>520861.74</v>
      </c>
      <c r="H109" s="101"/>
      <c r="I109" s="101"/>
      <c r="J109" s="102"/>
    </row>
    <row r="110" spans="1:11" ht="12.75" customHeight="1" x14ac:dyDescent="0.2">
      <c r="A110" s="147" t="s">
        <v>148</v>
      </c>
      <c r="B110" s="125" t="s">
        <v>7</v>
      </c>
      <c r="C110" s="125" t="s">
        <v>8</v>
      </c>
      <c r="D110" s="133" t="s">
        <v>9</v>
      </c>
      <c r="E110" s="125" t="s">
        <v>10</v>
      </c>
      <c r="F110" s="133" t="s">
        <v>112</v>
      </c>
      <c r="G110" s="125" t="s">
        <v>11</v>
      </c>
      <c r="H110" s="125" t="s">
        <v>12</v>
      </c>
      <c r="I110" s="127" t="s">
        <v>13</v>
      </c>
      <c r="J110" s="125" t="s">
        <v>14</v>
      </c>
    </row>
    <row r="111" spans="1:11" ht="18.75" customHeight="1" x14ac:dyDescent="0.2">
      <c r="A111" s="148"/>
      <c r="B111" s="126"/>
      <c r="C111" s="146"/>
      <c r="D111" s="134"/>
      <c r="E111" s="126"/>
      <c r="F111" s="149"/>
      <c r="G111" s="126"/>
      <c r="H111" s="126"/>
      <c r="I111" s="126"/>
      <c r="J111" s="126"/>
    </row>
    <row r="112" spans="1:11" ht="12.75" customHeight="1" x14ac:dyDescent="0.2">
      <c r="A112" s="81">
        <v>21</v>
      </c>
      <c r="B112" s="63" t="s">
        <v>15</v>
      </c>
      <c r="C112" s="107" t="s">
        <v>220</v>
      </c>
      <c r="D112" s="64" t="s">
        <v>40</v>
      </c>
      <c r="E112" s="49">
        <v>1</v>
      </c>
      <c r="F112" s="48">
        <v>15000</v>
      </c>
      <c r="G112" s="52" t="s">
        <v>18</v>
      </c>
      <c r="H112" s="59">
        <v>45838</v>
      </c>
      <c r="I112" s="49" t="s">
        <v>95</v>
      </c>
      <c r="J112" s="45"/>
    </row>
    <row r="113" spans="1:10" ht="12.75" customHeight="1" x14ac:dyDescent="0.2">
      <c r="A113" s="81">
        <v>24</v>
      </c>
      <c r="B113" s="63" t="s">
        <v>15</v>
      </c>
      <c r="C113" s="107" t="s">
        <v>205</v>
      </c>
      <c r="D113" s="64" t="s">
        <v>43</v>
      </c>
      <c r="E113" s="49">
        <v>2</v>
      </c>
      <c r="F113" s="48">
        <f>4085.22/6*2</f>
        <v>1361.74</v>
      </c>
      <c r="G113" s="52" t="s">
        <v>18</v>
      </c>
      <c r="H113" s="59">
        <v>45838</v>
      </c>
      <c r="I113" s="49" t="s">
        <v>97</v>
      </c>
      <c r="J113" s="45"/>
    </row>
    <row r="114" spans="1:10" ht="24" x14ac:dyDescent="0.2">
      <c r="A114" s="81">
        <v>30</v>
      </c>
      <c r="B114" s="63" t="s">
        <v>15</v>
      </c>
      <c r="C114" s="108" t="s">
        <v>221</v>
      </c>
      <c r="D114" s="64" t="s">
        <v>45</v>
      </c>
      <c r="E114" s="49">
        <v>130</v>
      </c>
      <c r="F114" s="48">
        <v>15000</v>
      </c>
      <c r="G114" s="52" t="s">
        <v>18</v>
      </c>
      <c r="H114" s="59">
        <v>45838</v>
      </c>
      <c r="I114" s="49" t="s">
        <v>95</v>
      </c>
      <c r="J114" s="45"/>
    </row>
    <row r="115" spans="1:10" ht="33.75" x14ac:dyDescent="0.2">
      <c r="A115" s="81">
        <v>88</v>
      </c>
      <c r="B115" s="63" t="s">
        <v>42</v>
      </c>
      <c r="C115" s="108" t="s">
        <v>222</v>
      </c>
      <c r="D115" s="68" t="s">
        <v>16</v>
      </c>
      <c r="E115" s="61">
        <v>20000</v>
      </c>
      <c r="F115" s="67">
        <v>200000</v>
      </c>
      <c r="G115" s="67" t="s">
        <v>18</v>
      </c>
      <c r="H115" s="69">
        <v>45717</v>
      </c>
      <c r="I115" s="61" t="s">
        <v>93</v>
      </c>
      <c r="J115" s="114" t="s">
        <v>232</v>
      </c>
    </row>
    <row r="116" spans="1:10" ht="24" x14ac:dyDescent="0.2">
      <c r="A116" s="81">
        <v>78</v>
      </c>
      <c r="B116" s="63" t="s">
        <v>61</v>
      </c>
      <c r="C116" s="108" t="s">
        <v>223</v>
      </c>
      <c r="D116" s="53" t="s">
        <v>16</v>
      </c>
      <c r="E116" s="47">
        <v>1</v>
      </c>
      <c r="F116" s="48">
        <v>50000</v>
      </c>
      <c r="G116" s="52" t="s">
        <v>18</v>
      </c>
      <c r="H116" s="59">
        <v>45809</v>
      </c>
      <c r="I116" s="47" t="s">
        <v>93</v>
      </c>
      <c r="J116" s="45"/>
    </row>
    <row r="117" spans="1:10" ht="15" customHeight="1" x14ac:dyDescent="0.2">
      <c r="A117" s="81">
        <v>91</v>
      </c>
      <c r="B117" s="63" t="s">
        <v>62</v>
      </c>
      <c r="C117" s="108" t="s">
        <v>224</v>
      </c>
      <c r="D117" s="53" t="s">
        <v>16</v>
      </c>
      <c r="E117" s="47">
        <v>30</v>
      </c>
      <c r="F117" s="48">
        <v>35000</v>
      </c>
      <c r="G117" s="52" t="s">
        <v>18</v>
      </c>
      <c r="H117" s="59">
        <v>45839</v>
      </c>
      <c r="I117" s="47" t="s">
        <v>95</v>
      </c>
      <c r="J117" s="45"/>
    </row>
    <row r="118" spans="1:10" ht="48" x14ac:dyDescent="0.2">
      <c r="A118" s="81">
        <v>62</v>
      </c>
      <c r="B118" s="63" t="s">
        <v>60</v>
      </c>
      <c r="C118" s="108" t="s">
        <v>225</v>
      </c>
      <c r="D118" s="53" t="s">
        <v>16</v>
      </c>
      <c r="E118" s="47">
        <v>5</v>
      </c>
      <c r="F118" s="48">
        <f>33000/6*5</f>
        <v>27500</v>
      </c>
      <c r="G118" s="52" t="s">
        <v>18</v>
      </c>
      <c r="H118" s="59">
        <v>45839</v>
      </c>
      <c r="I118" s="47" t="s">
        <v>93</v>
      </c>
      <c r="J118" s="45"/>
    </row>
    <row r="119" spans="1:10" ht="24" x14ac:dyDescent="0.2">
      <c r="A119" s="81">
        <v>81</v>
      </c>
      <c r="B119" s="63" t="s">
        <v>57</v>
      </c>
      <c r="C119" s="108" t="s">
        <v>226</v>
      </c>
      <c r="D119" s="53" t="s">
        <v>16</v>
      </c>
      <c r="E119" s="47">
        <v>1</v>
      </c>
      <c r="F119" s="48">
        <v>50000</v>
      </c>
      <c r="G119" s="52" t="s">
        <v>18</v>
      </c>
      <c r="H119" s="59">
        <v>45839</v>
      </c>
      <c r="I119" s="47" t="s">
        <v>97</v>
      </c>
      <c r="J119" s="45"/>
    </row>
    <row r="120" spans="1:10" ht="36" x14ac:dyDescent="0.2">
      <c r="A120" s="81">
        <v>90</v>
      </c>
      <c r="B120" s="63" t="s">
        <v>42</v>
      </c>
      <c r="C120" s="108" t="s">
        <v>227</v>
      </c>
      <c r="D120" s="53" t="s">
        <v>16</v>
      </c>
      <c r="E120" s="47">
        <v>5</v>
      </c>
      <c r="F120" s="48">
        <v>100000</v>
      </c>
      <c r="G120" s="52" t="s">
        <v>18</v>
      </c>
      <c r="H120" s="59">
        <v>45870</v>
      </c>
      <c r="I120" s="47" t="s">
        <v>96</v>
      </c>
      <c r="J120" s="45"/>
    </row>
    <row r="121" spans="1:10" ht="33.75" x14ac:dyDescent="0.2">
      <c r="A121" s="81">
        <v>54</v>
      </c>
      <c r="B121" s="106" t="s">
        <v>56</v>
      </c>
      <c r="C121" s="108" t="s">
        <v>228</v>
      </c>
      <c r="D121" s="75" t="s">
        <v>16</v>
      </c>
      <c r="E121" s="76">
        <f>5+2+2</f>
        <v>9</v>
      </c>
      <c r="F121" s="98">
        <v>27000</v>
      </c>
      <c r="G121" s="99" t="s">
        <v>18</v>
      </c>
      <c r="H121" s="59">
        <v>45901</v>
      </c>
      <c r="I121" s="76" t="s">
        <v>97</v>
      </c>
      <c r="J121" s="100"/>
    </row>
    <row r="122" spans="1:10" ht="12.75" customHeight="1" x14ac:dyDescent="0.2">
      <c r="F122" s="103"/>
    </row>
    <row r="123" spans="1:10" ht="12.75" customHeight="1" x14ac:dyDescent="0.2"/>
    <row r="124" spans="1:10" ht="12.75" customHeight="1" x14ac:dyDescent="0.2"/>
    <row r="125" spans="1:10" ht="12.75" customHeight="1" x14ac:dyDescent="0.2"/>
    <row r="126" spans="1:10" ht="12.75" customHeight="1" x14ac:dyDescent="0.2"/>
    <row r="127" spans="1:10" ht="12.75" customHeight="1" x14ac:dyDescent="0.2"/>
    <row r="128" spans="1:10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</sheetData>
  <sortState ref="B51:J101">
    <sortCondition ref="H51:H101"/>
    <sortCondition ref="B51:B101"/>
    <sortCondition ref="C51:C101"/>
  </sortState>
  <mergeCells count="34">
    <mergeCell ref="G110:G111"/>
    <mergeCell ref="H110:H111"/>
    <mergeCell ref="I110:I111"/>
    <mergeCell ref="J110:J111"/>
    <mergeCell ref="A110:A111"/>
    <mergeCell ref="F110:F111"/>
    <mergeCell ref="B109:E109"/>
    <mergeCell ref="B110:B111"/>
    <mergeCell ref="C110:C111"/>
    <mergeCell ref="D110:D111"/>
    <mergeCell ref="E110:E111"/>
    <mergeCell ref="B104:E104"/>
    <mergeCell ref="C107:E107"/>
    <mergeCell ref="F107:G107"/>
    <mergeCell ref="B11:E11"/>
    <mergeCell ref="F11:G11"/>
    <mergeCell ref="B50:E50"/>
    <mergeCell ref="F50:G50"/>
    <mergeCell ref="G8:G9"/>
    <mergeCell ref="H8:H9"/>
    <mergeCell ref="I8:I9"/>
    <mergeCell ref="J8:J9"/>
    <mergeCell ref="A8:A11"/>
    <mergeCell ref="B8:B9"/>
    <mergeCell ref="C8:C9"/>
    <mergeCell ref="D8:D9"/>
    <mergeCell ref="E8:E9"/>
    <mergeCell ref="F8:F9"/>
    <mergeCell ref="C2:J2"/>
    <mergeCell ref="B4:C4"/>
    <mergeCell ref="B5:C5"/>
    <mergeCell ref="H7:J7"/>
    <mergeCell ref="J4:J5"/>
    <mergeCell ref="D4:I4"/>
  </mergeCells>
  <printOptions horizontalCentered="1"/>
  <pageMargins left="0" right="0" top="0" bottom="0" header="0" footer="0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Listas!$A$2:$A$4</xm:f>
          </x14:formula1>
          <xm:sqref>G66:G67 G31 G62:G64 G112:G113 G12:G28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Z1000"/>
  <sheetViews>
    <sheetView workbookViewId="0">
      <selection activeCell="K7" sqref="K7:M11"/>
    </sheetView>
  </sheetViews>
  <sheetFormatPr defaultColWidth="12.5703125" defaultRowHeight="15" customHeight="1" x14ac:dyDescent="0.2"/>
  <cols>
    <col min="1" max="1" width="24.5703125" customWidth="1"/>
    <col min="2" max="2" width="101.85546875" customWidth="1"/>
    <col min="3" max="6" width="9.140625" hidden="1" customWidth="1"/>
    <col min="7" max="26" width="8.5703125" customWidth="1"/>
  </cols>
  <sheetData>
    <row r="1" spans="1:26" ht="14.25" customHeight="1" x14ac:dyDescent="0.25">
      <c r="A1" s="30" t="s">
        <v>68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25" customHeight="1" x14ac:dyDescent="0.2">
      <c r="A2" s="33" t="s">
        <v>69</v>
      </c>
      <c r="B2" s="34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11" customHeight="1" x14ac:dyDescent="0.2">
      <c r="A3" s="35" t="s">
        <v>70</v>
      </c>
      <c r="B3" s="41" t="s">
        <v>71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44.25" customHeight="1" x14ac:dyDescent="0.2">
      <c r="A4" s="36" t="s">
        <v>72</v>
      </c>
      <c r="B4" s="42" t="s">
        <v>73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10.25" customHeight="1" x14ac:dyDescent="0.2">
      <c r="A5" s="37" t="s">
        <v>74</v>
      </c>
      <c r="B5" s="41" t="s">
        <v>75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69.75" customHeight="1" x14ac:dyDescent="0.2">
      <c r="A6" s="35" t="s">
        <v>76</v>
      </c>
      <c r="B6" s="41" t="s">
        <v>77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2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4.25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25" customHeight="1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4.25" customHeight="1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4.25" customHeigh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4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4.25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4.25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4.25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4.25" customHeight="1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4.25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4.25" customHeigh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4.2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4.2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4.2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4.2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4.2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4.2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4.2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4.2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4.2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4.25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4.2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4.25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4.25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4.25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4.25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4.25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4.2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4.25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4.25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4.25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4.25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4.2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4.25" customHeigh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4.25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4.25" customHeight="1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4.25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4.25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4.25" customHeight="1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25" customHeigh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4.25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4.2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4.25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4.25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4.2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4.25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4.25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4.2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4.25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4.25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4.25" customHeigh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4.25" customHeigh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4.25" customHeigh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4.2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4.25" customHeight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4.25" customHeight="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4.2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4.25" customHeight="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4.25" customHeight="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4.25" customHeight="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4.25" customHeight="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4.25" customHeight="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4.2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4.25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4.25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4.25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4.25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4.2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4.25" customHeight="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4.25" customHeight="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4.2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4.25" customHeight="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4.25" customHeight="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4.25" customHeight="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4.25" customHeight="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4.25" customHeight="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4.25" customHeight="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4.25" customHeight="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4.25" customHeight="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4.25" customHeight="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4.2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4.25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4.25" customHeight="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4.2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4.25" customHeight="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4.25" customHeight="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4.2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4.2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4.25" customHeight="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4.2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4.25" customHeight="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4.2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4.25" customHeight="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4.25" customHeight="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4.2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4.25" customHeight="1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4.25" customHeight="1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4.25" customHeight="1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4.2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4.25" customHeight="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4.25" customHeight="1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4.25" customHeight="1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4.2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4.25" customHeight="1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4.25" customHeight="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4.2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4.25" customHeigh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4.25" customHeigh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4.2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4.25" customHeigh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4.25" customHeigh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4.25" customHeigh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4.25" customHeigh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4.25" customHeigh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4.25" customHeigh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4.25" customHeigh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4.25" customHeigh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4.25" customHeigh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4.25" customHeigh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4.25" customHeigh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4.25" customHeigh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4.25" customHeigh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4.25" customHeigh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4.2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4.25" customHeight="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4.25" customHeight="1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4.25" customHeight="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4.25" customHeight="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4.25" customHeight="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4.25" customHeight="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4.25" customHeight="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4.25" customHeight="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4.25" customHeight="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4.25" customHeight="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4.25" customHeight="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4.25" customHeight="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4.25" customHeight="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4.25" customHeight="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4.25" customHeight="1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4.25" customHeight="1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4.25" customHeight="1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4.25" customHeight="1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4.25" customHeight="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4.25" customHeight="1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4.25" customHeight="1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4.2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4.25" customHeight="1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4.25" customHeight="1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4.25" customHeight="1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4.25" customHeight="1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4.25" customHeight="1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4.25" customHeight="1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4.25" customHeight="1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4.25" customHeight="1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4.25" customHeight="1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4.25" customHeight="1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4.25" customHeight="1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4.25" customHeight="1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4.25" customHeight="1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4.25" customHeight="1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4.25" customHeight="1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4.25" customHeight="1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4.25" customHeight="1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4.25" customHeight="1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4.25" customHeight="1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4.25" customHeight="1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4.25" customHeight="1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4.25" customHeight="1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4.25" customHeight="1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4.25" customHeight="1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4.25" customHeight="1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4.25" customHeight="1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4.25" customHeight="1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4.25" customHeight="1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4.25" customHeight="1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4.25" customHeight="1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4.25" customHeight="1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4.25" customHeight="1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4.25" customHeight="1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4.25" customHeight="1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4.25" customHeight="1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4.25" customHeight="1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4.25" customHeight="1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4.25" customHeight="1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4.25" customHeight="1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4.25" customHeight="1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4.25" customHeight="1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4.25" customHeight="1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4.25" customHeight="1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4.25" customHeight="1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4.25" customHeight="1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4.25" customHeight="1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4.25" customHeight="1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4.25" customHeight="1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4.25" customHeight="1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4.25" customHeight="1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4.25" customHeight="1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4.25" customHeight="1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4.25" customHeight="1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4.25" customHeight="1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4.25" customHeight="1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4.25" customHeight="1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4.25" customHeight="1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4.25" customHeight="1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4.2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4.25" customHeight="1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4.25" customHeight="1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4.25" customHeight="1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4.25" customHeight="1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4.25" customHeight="1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4.25" customHeight="1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4.25" customHeight="1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4.25" customHeight="1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4.25" customHeight="1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4.25" customHeight="1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4.25" customHeight="1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4.25" customHeight="1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4.25" customHeight="1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4.25" customHeight="1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4.25" customHeight="1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4.25" customHeight="1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4.25" customHeight="1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4.25" customHeight="1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4.25" customHeight="1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4.25" customHeight="1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4.25" customHeight="1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4.25" customHeight="1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4.25" customHeight="1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4.25" customHeight="1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4.25" customHeight="1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4.25" customHeight="1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4.25" customHeight="1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4.25" customHeight="1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4.25" customHeight="1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4.25" customHeight="1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4.25" customHeight="1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4.25" customHeight="1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4.25" customHeight="1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4.25" customHeight="1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4.25" customHeight="1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4.25" customHeight="1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4.25" customHeight="1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4.25" customHeight="1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4.25" customHeight="1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4.25" customHeight="1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4.25" customHeight="1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4.25" customHeight="1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4.25" customHeight="1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4.25" customHeight="1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4.25" customHeight="1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4.25" customHeight="1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4.25" customHeight="1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4.25" customHeight="1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4.25" customHeight="1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4.25" customHeight="1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4.25" customHeight="1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4.25" customHeight="1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4.25" customHeight="1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4.25" customHeight="1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4.25" customHeight="1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4.25" customHeight="1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4.25" customHeight="1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4.25" customHeight="1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4.2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4.25" customHeight="1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4.25" customHeight="1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4.25" customHeight="1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4.25" customHeight="1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4.25" customHeight="1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4.25" customHeight="1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4.25" customHeight="1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4.25" customHeight="1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4.25" customHeight="1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4.25" customHeight="1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4.25" customHeight="1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4.25" customHeight="1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4.25" customHeight="1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4.25" customHeight="1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4.25" customHeight="1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4.25" customHeight="1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4.25" customHeight="1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4.25" customHeight="1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4.25" customHeight="1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4.25" customHeight="1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4.25" customHeight="1" x14ac:dyDescent="0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4.25" customHeight="1" x14ac:dyDescent="0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4.25" customHeight="1" x14ac:dyDescent="0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4.25" customHeight="1" x14ac:dyDescent="0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4.25" customHeight="1" x14ac:dyDescent="0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4.25" customHeight="1" x14ac:dyDescent="0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4.25" customHeight="1" x14ac:dyDescent="0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4.25" customHeight="1" x14ac:dyDescent="0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4.25" customHeight="1" x14ac:dyDescent="0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4.25" customHeight="1" x14ac:dyDescent="0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4.25" customHeight="1" x14ac:dyDescent="0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4.25" customHeight="1" x14ac:dyDescent="0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4.25" customHeight="1" x14ac:dyDescent="0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4.25" customHeight="1" x14ac:dyDescent="0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4.25" customHeight="1" x14ac:dyDescent="0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4.25" customHeight="1" x14ac:dyDescent="0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4.25" customHeight="1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4.25" customHeight="1" x14ac:dyDescent="0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4.25" customHeight="1" x14ac:dyDescent="0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4.25" customHeight="1" x14ac:dyDescent="0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4.25" customHeight="1" x14ac:dyDescent="0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4.25" customHeight="1" x14ac:dyDescent="0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4.25" customHeight="1" x14ac:dyDescent="0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4.25" customHeight="1" x14ac:dyDescent="0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4.25" customHeight="1" x14ac:dyDescent="0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4.25" customHeight="1" x14ac:dyDescent="0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4.25" customHeight="1" x14ac:dyDescent="0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4.25" customHeight="1" x14ac:dyDescent="0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4.25" customHeight="1" x14ac:dyDescent="0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4.25" customHeight="1" x14ac:dyDescent="0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4.25" customHeight="1" x14ac:dyDescent="0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4.25" customHeight="1" x14ac:dyDescent="0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4.25" customHeight="1" x14ac:dyDescent="0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4.25" customHeight="1" x14ac:dyDescent="0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4.25" customHeight="1" x14ac:dyDescent="0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4.25" customHeight="1" x14ac:dyDescent="0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4.25" customHeight="1" x14ac:dyDescent="0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4.25" customHeight="1" x14ac:dyDescent="0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4.2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4.25" customHeight="1" x14ac:dyDescent="0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4.25" customHeight="1" x14ac:dyDescent="0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4.25" customHeight="1" x14ac:dyDescent="0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4.25" customHeight="1" x14ac:dyDescent="0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4.25" customHeight="1" x14ac:dyDescent="0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4.25" customHeight="1" x14ac:dyDescent="0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4.25" customHeight="1" x14ac:dyDescent="0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4.25" customHeight="1" x14ac:dyDescent="0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4.25" customHeight="1" x14ac:dyDescent="0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4.25" customHeight="1" x14ac:dyDescent="0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4.25" customHeight="1" x14ac:dyDescent="0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4.25" customHeight="1" x14ac:dyDescent="0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4.25" customHeight="1" x14ac:dyDescent="0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4.25" customHeight="1" x14ac:dyDescent="0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4.25" customHeight="1" x14ac:dyDescent="0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4.25" customHeight="1" x14ac:dyDescent="0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4.25" customHeight="1" x14ac:dyDescent="0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4.25" customHeight="1" x14ac:dyDescent="0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4.25" customHeight="1" x14ac:dyDescent="0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4.25" customHeight="1" x14ac:dyDescent="0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4.25" customHeight="1" x14ac:dyDescent="0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4.25" customHeight="1" x14ac:dyDescent="0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4.25" customHeight="1" x14ac:dyDescent="0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4.25" customHeight="1" x14ac:dyDescent="0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4.25" customHeight="1" x14ac:dyDescent="0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4.25" customHeight="1" x14ac:dyDescent="0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4.25" customHeight="1" x14ac:dyDescent="0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4.25" customHeight="1" x14ac:dyDescent="0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4.25" customHeight="1" x14ac:dyDescent="0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4.25" customHeight="1" x14ac:dyDescent="0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4.25" customHeight="1" x14ac:dyDescent="0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4.25" customHeight="1" x14ac:dyDescent="0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4.25" customHeight="1" x14ac:dyDescent="0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4.25" customHeight="1" x14ac:dyDescent="0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4.25" customHeight="1" x14ac:dyDescent="0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4.25" customHeight="1" x14ac:dyDescent="0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4.25" customHeight="1" x14ac:dyDescent="0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4.25" customHeight="1" x14ac:dyDescent="0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4.25" customHeight="1" x14ac:dyDescent="0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4.25" customHeight="1" x14ac:dyDescent="0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4.25" customHeight="1" x14ac:dyDescent="0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4.25" customHeight="1" x14ac:dyDescent="0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4.25" customHeight="1" x14ac:dyDescent="0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4.25" customHeight="1" x14ac:dyDescent="0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4.25" customHeight="1" x14ac:dyDescent="0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4.25" customHeight="1" x14ac:dyDescent="0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4.25" customHeight="1" x14ac:dyDescent="0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4.25" customHeight="1" x14ac:dyDescent="0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4.25" customHeight="1" x14ac:dyDescent="0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4.25" customHeight="1" x14ac:dyDescent="0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4.25" customHeight="1" x14ac:dyDescent="0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4.25" customHeight="1" x14ac:dyDescent="0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4.25" customHeight="1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4.25" customHeight="1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4.25" customHeight="1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4.25" customHeight="1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4.25" customHeight="1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4.25" customHeight="1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4.2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4.25" customHeight="1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4.25" customHeight="1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4.25" customHeight="1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4.25" customHeight="1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4.25" customHeight="1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4.25" customHeight="1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4.25" customHeight="1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4.25" customHeight="1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4.25" customHeight="1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4.25" customHeight="1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4.25" customHeight="1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4.25" customHeight="1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4.25" customHeight="1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4.25" customHeight="1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4.25" customHeight="1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4.25" customHeight="1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4.25" customHeight="1" x14ac:dyDescent="0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4.25" customHeight="1" x14ac:dyDescent="0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4.25" customHeight="1" x14ac:dyDescent="0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4.25" customHeight="1" x14ac:dyDescent="0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4.25" customHeight="1" x14ac:dyDescent="0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4.25" customHeight="1" x14ac:dyDescent="0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4.25" customHeight="1" x14ac:dyDescent="0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4.25" customHeight="1" x14ac:dyDescent="0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4.25" customHeight="1" x14ac:dyDescent="0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4.25" customHeight="1" x14ac:dyDescent="0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4.25" customHeight="1" x14ac:dyDescent="0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4.25" customHeight="1" x14ac:dyDescent="0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4.25" customHeight="1" x14ac:dyDescent="0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4.25" customHeight="1" x14ac:dyDescent="0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4.25" customHeight="1" x14ac:dyDescent="0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4.25" customHeight="1" x14ac:dyDescent="0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4.25" customHeight="1" x14ac:dyDescent="0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4.25" customHeight="1" x14ac:dyDescent="0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4.25" customHeight="1" x14ac:dyDescent="0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4.25" customHeight="1" x14ac:dyDescent="0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4.25" customHeight="1" x14ac:dyDescent="0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4.25" customHeight="1" x14ac:dyDescent="0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4.25" customHeight="1" x14ac:dyDescent="0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4.25" customHeight="1" x14ac:dyDescent="0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4.25" customHeight="1" x14ac:dyDescent="0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4.25" customHeight="1" x14ac:dyDescent="0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4.25" customHeight="1" x14ac:dyDescent="0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4.25" customHeight="1" x14ac:dyDescent="0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4.25" customHeight="1" x14ac:dyDescent="0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4.25" customHeight="1" x14ac:dyDescent="0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4.25" customHeight="1" x14ac:dyDescent="0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4.25" customHeight="1" x14ac:dyDescent="0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4.25" customHeight="1" x14ac:dyDescent="0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4.25" customHeight="1" x14ac:dyDescent="0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4.25" customHeight="1" x14ac:dyDescent="0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4.25" customHeight="1" x14ac:dyDescent="0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4.25" customHeight="1" x14ac:dyDescent="0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4.25" customHeight="1" x14ac:dyDescent="0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4.25" customHeight="1" x14ac:dyDescent="0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4.25" customHeight="1" x14ac:dyDescent="0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4.25" customHeight="1" x14ac:dyDescent="0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4.25" customHeight="1" x14ac:dyDescent="0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4.25" customHeight="1" x14ac:dyDescent="0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4.25" customHeight="1" x14ac:dyDescent="0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4.25" customHeight="1" x14ac:dyDescent="0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4.25" customHeight="1" x14ac:dyDescent="0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4.25" customHeight="1" x14ac:dyDescent="0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4.25" customHeight="1" x14ac:dyDescent="0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4.25" customHeight="1" x14ac:dyDescent="0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4.25" customHeight="1" x14ac:dyDescent="0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4.25" customHeight="1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4.25" customHeight="1" x14ac:dyDescent="0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4.25" customHeight="1" x14ac:dyDescent="0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4.25" customHeight="1" x14ac:dyDescent="0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4.25" customHeight="1" x14ac:dyDescent="0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4.25" customHeight="1" x14ac:dyDescent="0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4.25" customHeight="1" x14ac:dyDescent="0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4.25" customHeight="1" x14ac:dyDescent="0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4.25" customHeight="1" x14ac:dyDescent="0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4.25" customHeight="1" x14ac:dyDescent="0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4.25" customHeight="1" x14ac:dyDescent="0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4.25" customHeight="1" x14ac:dyDescent="0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4.25" customHeight="1" x14ac:dyDescent="0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4.25" customHeight="1" x14ac:dyDescent="0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4.25" customHeight="1" x14ac:dyDescent="0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4.25" customHeight="1" x14ac:dyDescent="0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4.25" customHeight="1" x14ac:dyDescent="0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4.25" customHeight="1" x14ac:dyDescent="0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4.25" customHeight="1" x14ac:dyDescent="0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4.25" customHeight="1" x14ac:dyDescent="0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4.25" customHeight="1" x14ac:dyDescent="0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4.25" customHeight="1" x14ac:dyDescent="0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4.25" customHeight="1" x14ac:dyDescent="0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4.25" customHeight="1" x14ac:dyDescent="0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4.25" customHeight="1" x14ac:dyDescent="0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4.25" customHeight="1" x14ac:dyDescent="0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4.25" customHeight="1" x14ac:dyDescent="0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4.25" customHeight="1" x14ac:dyDescent="0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4.25" customHeight="1" x14ac:dyDescent="0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4.25" customHeight="1" x14ac:dyDescent="0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4.25" customHeight="1" x14ac:dyDescent="0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4.25" customHeight="1" x14ac:dyDescent="0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4.25" customHeight="1" x14ac:dyDescent="0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4.25" customHeight="1" x14ac:dyDescent="0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4.25" customHeight="1" x14ac:dyDescent="0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4.25" customHeight="1" x14ac:dyDescent="0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4.25" customHeight="1" x14ac:dyDescent="0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4.25" customHeight="1" x14ac:dyDescent="0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4.25" customHeight="1" x14ac:dyDescent="0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4.25" customHeight="1" x14ac:dyDescent="0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4.25" customHeight="1" x14ac:dyDescent="0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4.25" customHeight="1" x14ac:dyDescent="0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4.25" customHeight="1" x14ac:dyDescent="0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4.25" customHeight="1" x14ac:dyDescent="0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4.25" customHeight="1" x14ac:dyDescent="0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4.25" customHeight="1" x14ac:dyDescent="0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4.25" customHeight="1" x14ac:dyDescent="0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4.25" customHeight="1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4.25" customHeight="1" x14ac:dyDescent="0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4.25" customHeight="1" x14ac:dyDescent="0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4.25" customHeight="1" x14ac:dyDescent="0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4.25" customHeight="1" x14ac:dyDescent="0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4.25" customHeight="1" x14ac:dyDescent="0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4.25" customHeight="1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4.25" customHeight="1" x14ac:dyDescent="0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4.25" customHeight="1" x14ac:dyDescent="0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4.25" customHeight="1" x14ac:dyDescent="0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4.25" customHeight="1" x14ac:dyDescent="0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4.25" customHeight="1" x14ac:dyDescent="0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4.25" customHeight="1" x14ac:dyDescent="0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4.25" customHeight="1" x14ac:dyDescent="0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4.25" customHeight="1" x14ac:dyDescent="0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4.25" customHeight="1" x14ac:dyDescent="0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4.25" customHeight="1" x14ac:dyDescent="0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4.25" customHeight="1" x14ac:dyDescent="0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4.25" customHeight="1" x14ac:dyDescent="0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4.25" customHeight="1" x14ac:dyDescent="0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4.25" customHeight="1" x14ac:dyDescent="0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4.25" customHeight="1" x14ac:dyDescent="0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4.25" customHeight="1" x14ac:dyDescent="0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4.25" customHeight="1" x14ac:dyDescent="0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4.25" customHeight="1" x14ac:dyDescent="0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4.25" customHeight="1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4.25" customHeight="1" x14ac:dyDescent="0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4.25" customHeight="1" x14ac:dyDescent="0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4.25" customHeight="1" x14ac:dyDescent="0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4.25" customHeigh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4.25" customHeight="1" x14ac:dyDescent="0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4.25" customHeight="1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4.25" customHeight="1" x14ac:dyDescent="0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4.25" customHeight="1" x14ac:dyDescent="0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4.25" customHeigh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4.25" customHeight="1" x14ac:dyDescent="0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4.25" customHeight="1" x14ac:dyDescent="0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4.25" customHeight="1" x14ac:dyDescent="0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4.25" customHeight="1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4.25" customHeight="1" x14ac:dyDescent="0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4.25" customHeight="1" x14ac:dyDescent="0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4.25" customHeight="1" x14ac:dyDescent="0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4.25" customHeight="1" x14ac:dyDescent="0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4.25" customHeight="1" x14ac:dyDescent="0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4.25" customHeight="1" x14ac:dyDescent="0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4.25" customHeight="1" x14ac:dyDescent="0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4.25" customHeight="1" x14ac:dyDescent="0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4.25" customHeight="1" x14ac:dyDescent="0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4.25" customHeight="1" x14ac:dyDescent="0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4.25" customHeight="1" x14ac:dyDescent="0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4.25" customHeight="1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4.25" customHeight="1" x14ac:dyDescent="0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4.25" customHeight="1" x14ac:dyDescent="0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4.25" customHeight="1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4.25" customHeight="1" x14ac:dyDescent="0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4.25" customHeight="1" x14ac:dyDescent="0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4.25" customHeight="1" x14ac:dyDescent="0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4.25" customHeight="1" x14ac:dyDescent="0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4.25" customHeight="1" x14ac:dyDescent="0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4.25" customHeight="1" x14ac:dyDescent="0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4.25" customHeight="1" x14ac:dyDescent="0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4.25" customHeight="1" x14ac:dyDescent="0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4.25" customHeight="1" x14ac:dyDescent="0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4.25" customHeight="1" x14ac:dyDescent="0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4.25" customHeight="1" x14ac:dyDescent="0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4.25" customHeight="1" x14ac:dyDescent="0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4.25" customHeight="1" x14ac:dyDescent="0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4.25" customHeight="1" x14ac:dyDescent="0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4.25" customHeight="1" x14ac:dyDescent="0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4.25" customHeight="1" x14ac:dyDescent="0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4.25" customHeight="1" x14ac:dyDescent="0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4.25" customHeight="1" x14ac:dyDescent="0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4.25" customHeight="1" x14ac:dyDescent="0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4.25" customHeight="1" x14ac:dyDescent="0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4.25" customHeight="1" x14ac:dyDescent="0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4.25" customHeight="1" x14ac:dyDescent="0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4.25" customHeight="1" x14ac:dyDescent="0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4.25" customHeight="1" x14ac:dyDescent="0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4.25" customHeight="1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4.25" customHeight="1" x14ac:dyDescent="0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4.25" customHeight="1" x14ac:dyDescent="0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4.25" customHeight="1" x14ac:dyDescent="0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4.25" customHeigh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4.25" customHeigh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4.25" customHeight="1" x14ac:dyDescent="0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4.25" customHeight="1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4.25" customHeight="1" x14ac:dyDescent="0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4.25" customHeight="1" x14ac:dyDescent="0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4.25" customHeigh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4.25" customHeight="1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4.25" customHeight="1" x14ac:dyDescent="0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4.25" customHeight="1" x14ac:dyDescent="0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4.25" customHeight="1" x14ac:dyDescent="0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4.25" customHeight="1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4.25" customHeight="1" x14ac:dyDescent="0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4.25" customHeight="1" x14ac:dyDescent="0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4.25" customHeight="1" x14ac:dyDescent="0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4.25" customHeight="1" x14ac:dyDescent="0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4.25" customHeight="1" x14ac:dyDescent="0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4.25" customHeight="1" x14ac:dyDescent="0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4.25" customHeight="1" x14ac:dyDescent="0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4.25" customHeight="1" x14ac:dyDescent="0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4.25" customHeight="1" x14ac:dyDescent="0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4.25" customHeight="1" x14ac:dyDescent="0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4.25" customHeight="1" x14ac:dyDescent="0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4.25" customHeight="1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4.25" customHeight="1" x14ac:dyDescent="0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4.25" customHeight="1" x14ac:dyDescent="0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4.25" customHeight="1" x14ac:dyDescent="0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4.25" customHeight="1" x14ac:dyDescent="0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4.25" customHeight="1" x14ac:dyDescent="0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4.25" customHeight="1" x14ac:dyDescent="0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4.25" customHeight="1" x14ac:dyDescent="0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4.25" customHeight="1" x14ac:dyDescent="0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4.25" customHeight="1" x14ac:dyDescent="0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4.25" customHeight="1" x14ac:dyDescent="0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4.25" customHeight="1" x14ac:dyDescent="0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4.25" customHeight="1" x14ac:dyDescent="0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4.25" customHeight="1" x14ac:dyDescent="0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4.25" customHeight="1" x14ac:dyDescent="0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4.25" customHeight="1" x14ac:dyDescent="0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4.25" customHeight="1" x14ac:dyDescent="0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4.25" customHeight="1" x14ac:dyDescent="0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4.25" customHeight="1" x14ac:dyDescent="0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4.25" customHeight="1" x14ac:dyDescent="0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4.25" customHeight="1" x14ac:dyDescent="0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4.25" customHeight="1" x14ac:dyDescent="0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4.25" customHeight="1" x14ac:dyDescent="0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4.25" customHeight="1" x14ac:dyDescent="0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4.25" customHeight="1" x14ac:dyDescent="0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4.25" customHeight="1" x14ac:dyDescent="0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4.25" customHeight="1" x14ac:dyDescent="0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4.25" customHeight="1" x14ac:dyDescent="0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4.25" customHeight="1" x14ac:dyDescent="0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4.25" customHeight="1" x14ac:dyDescent="0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4.25" customHeight="1" x14ac:dyDescent="0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4.25" customHeight="1" x14ac:dyDescent="0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4.25" customHeight="1" x14ac:dyDescent="0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4.25" customHeight="1" x14ac:dyDescent="0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4.25" customHeight="1" x14ac:dyDescent="0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4.25" customHeight="1" x14ac:dyDescent="0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4.25" customHeight="1" x14ac:dyDescent="0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4.25" customHeight="1" x14ac:dyDescent="0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4.25" customHeight="1" x14ac:dyDescent="0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4.25" customHeight="1" x14ac:dyDescent="0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4.25" customHeight="1" x14ac:dyDescent="0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4.25" customHeight="1" x14ac:dyDescent="0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4.25" customHeight="1" x14ac:dyDescent="0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4.25" customHeight="1" x14ac:dyDescent="0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4.25" customHeight="1" x14ac:dyDescent="0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4.25" customHeight="1" x14ac:dyDescent="0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4.25" customHeight="1" x14ac:dyDescent="0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4.25" customHeight="1" x14ac:dyDescent="0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4.25" customHeight="1" x14ac:dyDescent="0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4.25" customHeight="1" x14ac:dyDescent="0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4.25" customHeight="1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4.25" customHeight="1" x14ac:dyDescent="0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4.25" customHeight="1" x14ac:dyDescent="0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4.25" customHeight="1" x14ac:dyDescent="0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4.25" customHeight="1" x14ac:dyDescent="0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4.25" customHeight="1" x14ac:dyDescent="0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4.25" customHeight="1" x14ac:dyDescent="0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4.25" customHeight="1" x14ac:dyDescent="0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4.25" customHeight="1" x14ac:dyDescent="0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4.25" customHeight="1" x14ac:dyDescent="0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4.25" customHeight="1" x14ac:dyDescent="0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4.25" customHeight="1" x14ac:dyDescent="0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4.25" customHeight="1" x14ac:dyDescent="0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4.25" customHeight="1" x14ac:dyDescent="0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4.25" customHeight="1" x14ac:dyDescent="0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4.25" customHeight="1" x14ac:dyDescent="0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4.25" customHeight="1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4.25" customHeight="1" x14ac:dyDescent="0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4.25" customHeight="1" x14ac:dyDescent="0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4.25" customHeight="1" x14ac:dyDescent="0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4.25" customHeight="1" x14ac:dyDescent="0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4.25" customHeight="1" x14ac:dyDescent="0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4.25" customHeight="1" x14ac:dyDescent="0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4.25" customHeight="1" x14ac:dyDescent="0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4.25" customHeight="1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4.25" customHeight="1" x14ac:dyDescent="0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4.25" customHeight="1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4.25" customHeight="1" x14ac:dyDescent="0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4.25" customHeight="1" x14ac:dyDescent="0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4.25" customHeight="1" x14ac:dyDescent="0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4.25" customHeight="1" x14ac:dyDescent="0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4.25" customHeight="1" x14ac:dyDescent="0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4.25" customHeight="1" x14ac:dyDescent="0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4.25" customHeight="1" x14ac:dyDescent="0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4.25" customHeight="1" x14ac:dyDescent="0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4.25" customHeight="1" x14ac:dyDescent="0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4.25" customHeight="1" x14ac:dyDescent="0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4.25" customHeight="1" x14ac:dyDescent="0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4.25" customHeight="1" x14ac:dyDescent="0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4.25" customHeight="1" x14ac:dyDescent="0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4.25" customHeight="1" x14ac:dyDescent="0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4.25" customHeight="1" x14ac:dyDescent="0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4.25" customHeight="1" x14ac:dyDescent="0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4.25" customHeight="1" x14ac:dyDescent="0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4.25" customHeight="1" x14ac:dyDescent="0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4.25" customHeight="1" x14ac:dyDescent="0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4.25" customHeight="1" x14ac:dyDescent="0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4.25" customHeight="1" x14ac:dyDescent="0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4.25" customHeight="1" x14ac:dyDescent="0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4.25" customHeight="1" x14ac:dyDescent="0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4.25" customHeight="1" x14ac:dyDescent="0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4.25" customHeight="1" x14ac:dyDescent="0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4.25" customHeight="1" x14ac:dyDescent="0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4.25" customHeight="1" x14ac:dyDescent="0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4.25" customHeight="1" x14ac:dyDescent="0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4.25" customHeight="1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4.25" customHeight="1" x14ac:dyDescent="0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4.25" customHeight="1" x14ac:dyDescent="0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4.25" customHeight="1" x14ac:dyDescent="0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4.25" customHeight="1" x14ac:dyDescent="0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4.25" customHeight="1" x14ac:dyDescent="0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4.25" customHeight="1" x14ac:dyDescent="0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4.25" customHeight="1" x14ac:dyDescent="0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4.25" customHeight="1" x14ac:dyDescent="0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4.25" customHeight="1" x14ac:dyDescent="0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4.25" customHeight="1" x14ac:dyDescent="0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4.25" customHeight="1" x14ac:dyDescent="0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4.25" customHeight="1" x14ac:dyDescent="0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4.25" customHeight="1" x14ac:dyDescent="0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4.25" customHeight="1" x14ac:dyDescent="0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4.25" customHeight="1" x14ac:dyDescent="0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4.25" customHeight="1" x14ac:dyDescent="0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4.25" customHeight="1" x14ac:dyDescent="0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4.25" customHeight="1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4.25" customHeight="1" x14ac:dyDescent="0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4.25" customHeight="1" x14ac:dyDescent="0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4.25" customHeight="1" x14ac:dyDescent="0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4.25" customHeight="1" x14ac:dyDescent="0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4.25" customHeight="1" x14ac:dyDescent="0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4.25" customHeight="1" x14ac:dyDescent="0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4.25" customHeight="1" x14ac:dyDescent="0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4.25" customHeight="1" x14ac:dyDescent="0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4.25" customHeight="1" x14ac:dyDescent="0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4.25" customHeight="1" x14ac:dyDescent="0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4.25" customHeight="1" x14ac:dyDescent="0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4.25" customHeight="1" x14ac:dyDescent="0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4.25" customHeight="1" x14ac:dyDescent="0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4.25" customHeight="1" x14ac:dyDescent="0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4.25" customHeight="1" x14ac:dyDescent="0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4.25" customHeight="1" x14ac:dyDescent="0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4.25" customHeight="1" x14ac:dyDescent="0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4.25" customHeight="1" x14ac:dyDescent="0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4.25" customHeight="1" x14ac:dyDescent="0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4.25" customHeight="1" x14ac:dyDescent="0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4.25" customHeight="1" x14ac:dyDescent="0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4.25" customHeight="1" x14ac:dyDescent="0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4.25" customHeight="1" x14ac:dyDescent="0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4.25" customHeight="1" x14ac:dyDescent="0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4.25" customHeight="1" x14ac:dyDescent="0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4.25" customHeight="1" x14ac:dyDescent="0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4.25" customHeight="1" x14ac:dyDescent="0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4.25" customHeight="1" x14ac:dyDescent="0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4.25" customHeight="1" x14ac:dyDescent="0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4.25" customHeight="1" x14ac:dyDescent="0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4.25" customHeight="1" x14ac:dyDescent="0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4.25" customHeight="1" x14ac:dyDescent="0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4.25" customHeight="1" x14ac:dyDescent="0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4.25" customHeight="1" x14ac:dyDescent="0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4.25" customHeight="1" x14ac:dyDescent="0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4.25" customHeight="1" x14ac:dyDescent="0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4.25" customHeight="1" x14ac:dyDescent="0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4.25" customHeight="1" x14ac:dyDescent="0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4.25" customHeight="1" x14ac:dyDescent="0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4.25" customHeight="1" x14ac:dyDescent="0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4.25" customHeight="1" x14ac:dyDescent="0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4.25" customHeight="1" x14ac:dyDescent="0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4.25" customHeight="1" x14ac:dyDescent="0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4.25" customHeight="1" x14ac:dyDescent="0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4.25" customHeight="1" x14ac:dyDescent="0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4.25" customHeight="1" x14ac:dyDescent="0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4.25" customHeight="1" x14ac:dyDescent="0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4.25" customHeight="1" x14ac:dyDescent="0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4.25" customHeight="1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4.25" customHeight="1" x14ac:dyDescent="0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4.25" customHeight="1" x14ac:dyDescent="0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4.25" customHeight="1" x14ac:dyDescent="0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4.25" customHeight="1" x14ac:dyDescent="0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4.25" customHeight="1" x14ac:dyDescent="0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4.25" customHeight="1" x14ac:dyDescent="0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4.25" customHeight="1" x14ac:dyDescent="0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4.25" customHeight="1" x14ac:dyDescent="0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4.25" customHeight="1" x14ac:dyDescent="0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4.25" customHeight="1" x14ac:dyDescent="0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4.25" customHeight="1" x14ac:dyDescent="0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4.25" customHeight="1" x14ac:dyDescent="0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4.25" customHeight="1" x14ac:dyDescent="0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4.25" customHeight="1" x14ac:dyDescent="0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4.25" customHeight="1" x14ac:dyDescent="0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4.25" customHeight="1" x14ac:dyDescent="0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4.25" customHeight="1" x14ac:dyDescent="0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4.25" customHeight="1" x14ac:dyDescent="0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4.25" customHeight="1" x14ac:dyDescent="0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4.25" customHeight="1" x14ac:dyDescent="0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4.25" customHeight="1" x14ac:dyDescent="0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4.25" customHeight="1" x14ac:dyDescent="0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4.25" customHeight="1" x14ac:dyDescent="0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4.25" customHeight="1" x14ac:dyDescent="0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4.25" customHeight="1" x14ac:dyDescent="0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4.25" customHeight="1" x14ac:dyDescent="0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4.25" customHeight="1" x14ac:dyDescent="0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4.25" customHeight="1" x14ac:dyDescent="0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4.25" customHeight="1" x14ac:dyDescent="0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4.25" customHeight="1" x14ac:dyDescent="0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4.25" customHeight="1" x14ac:dyDescent="0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4.25" customHeight="1" x14ac:dyDescent="0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4.25" customHeight="1" x14ac:dyDescent="0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4.25" customHeight="1" x14ac:dyDescent="0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4.25" customHeight="1" x14ac:dyDescent="0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4.25" customHeight="1" x14ac:dyDescent="0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4.25" customHeight="1" x14ac:dyDescent="0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4.25" customHeight="1" x14ac:dyDescent="0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4.25" customHeight="1" x14ac:dyDescent="0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4.25" customHeight="1" x14ac:dyDescent="0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4.25" customHeight="1" x14ac:dyDescent="0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4.25" customHeight="1" x14ac:dyDescent="0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4.25" customHeight="1" x14ac:dyDescent="0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4.25" customHeight="1" x14ac:dyDescent="0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4.25" customHeight="1" x14ac:dyDescent="0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4.25" customHeight="1" x14ac:dyDescent="0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4.25" customHeight="1" x14ac:dyDescent="0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4.25" customHeight="1" x14ac:dyDescent="0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4.25" customHeight="1" x14ac:dyDescent="0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4.25" customHeight="1" x14ac:dyDescent="0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4.25" customHeight="1" x14ac:dyDescent="0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4.25" customHeight="1" x14ac:dyDescent="0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4.25" customHeight="1" x14ac:dyDescent="0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4.25" customHeight="1" x14ac:dyDescent="0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4.25" customHeight="1" x14ac:dyDescent="0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4.25" customHeight="1" x14ac:dyDescent="0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4.25" customHeight="1" x14ac:dyDescent="0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4.25" customHeight="1" x14ac:dyDescent="0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4.25" customHeight="1" x14ac:dyDescent="0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4.25" customHeight="1" x14ac:dyDescent="0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4.25" customHeight="1" x14ac:dyDescent="0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4.25" customHeight="1" x14ac:dyDescent="0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4.25" customHeight="1" x14ac:dyDescent="0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4.25" customHeight="1" x14ac:dyDescent="0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4.25" customHeight="1" x14ac:dyDescent="0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4.25" customHeight="1" x14ac:dyDescent="0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4.25" customHeight="1" x14ac:dyDescent="0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4.25" customHeight="1" x14ac:dyDescent="0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4.25" customHeight="1" x14ac:dyDescent="0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4.25" customHeight="1" x14ac:dyDescent="0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4.25" customHeight="1" x14ac:dyDescent="0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4.25" customHeight="1" x14ac:dyDescent="0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4.25" customHeight="1" x14ac:dyDescent="0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4.25" customHeight="1" x14ac:dyDescent="0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4.25" customHeight="1" x14ac:dyDescent="0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4.25" customHeight="1" x14ac:dyDescent="0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4.25" customHeight="1" x14ac:dyDescent="0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4.25" customHeight="1" x14ac:dyDescent="0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4.25" customHeight="1" x14ac:dyDescent="0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4.25" customHeight="1" x14ac:dyDescent="0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4.25" customHeight="1" x14ac:dyDescent="0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4.25" customHeight="1" x14ac:dyDescent="0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4.25" customHeight="1" x14ac:dyDescent="0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4.25" customHeight="1" x14ac:dyDescent="0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4.25" customHeight="1" x14ac:dyDescent="0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4.25" customHeight="1" x14ac:dyDescent="0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4.25" customHeight="1" x14ac:dyDescent="0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4.25" customHeight="1" x14ac:dyDescent="0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4.25" customHeight="1" x14ac:dyDescent="0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4.25" customHeight="1" x14ac:dyDescent="0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4.25" customHeight="1" x14ac:dyDescent="0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4.25" customHeight="1" x14ac:dyDescent="0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4.25" customHeight="1" x14ac:dyDescent="0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4.25" customHeight="1" x14ac:dyDescent="0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4.25" customHeight="1" x14ac:dyDescent="0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4.25" customHeight="1" x14ac:dyDescent="0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4.25" customHeight="1" x14ac:dyDescent="0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4.25" customHeight="1" x14ac:dyDescent="0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4.25" customHeight="1" x14ac:dyDescent="0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4.25" customHeight="1" x14ac:dyDescent="0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4.25" customHeight="1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4.25" customHeight="1" x14ac:dyDescent="0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4.25" customHeight="1" x14ac:dyDescent="0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4.25" customHeight="1" x14ac:dyDescent="0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4.25" customHeight="1" x14ac:dyDescent="0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4.25" customHeight="1" x14ac:dyDescent="0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4.25" customHeight="1" x14ac:dyDescent="0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4.25" customHeight="1" x14ac:dyDescent="0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4.25" customHeight="1" x14ac:dyDescent="0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4.25" customHeight="1" x14ac:dyDescent="0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4.25" customHeight="1" x14ac:dyDescent="0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4.25" customHeight="1" x14ac:dyDescent="0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4.25" customHeight="1" x14ac:dyDescent="0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4.25" customHeight="1" x14ac:dyDescent="0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4.25" customHeight="1" x14ac:dyDescent="0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4.25" customHeight="1" x14ac:dyDescent="0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4.25" customHeight="1" x14ac:dyDescent="0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4.25" customHeight="1" x14ac:dyDescent="0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4.25" customHeight="1" x14ac:dyDescent="0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4.25" customHeight="1" x14ac:dyDescent="0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4.25" customHeight="1" x14ac:dyDescent="0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4.25" customHeight="1" x14ac:dyDescent="0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4.25" customHeight="1" x14ac:dyDescent="0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4.25" customHeight="1" x14ac:dyDescent="0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4.25" customHeight="1" x14ac:dyDescent="0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4.25" customHeight="1" x14ac:dyDescent="0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4.25" customHeight="1" x14ac:dyDescent="0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4.25" customHeight="1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4.25" customHeight="1" x14ac:dyDescent="0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4.25" customHeight="1" x14ac:dyDescent="0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4.25" customHeight="1" x14ac:dyDescent="0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4.25" customHeight="1" x14ac:dyDescent="0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4.25" customHeight="1" x14ac:dyDescent="0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4.25" customHeight="1" x14ac:dyDescent="0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4.25" customHeight="1" x14ac:dyDescent="0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4.25" customHeight="1" x14ac:dyDescent="0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4.25" customHeight="1" x14ac:dyDescent="0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4.25" customHeight="1" x14ac:dyDescent="0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4.25" customHeight="1" x14ac:dyDescent="0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4.25" customHeight="1" x14ac:dyDescent="0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4.25" customHeight="1" x14ac:dyDescent="0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4.25" customHeight="1" x14ac:dyDescent="0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4.25" customHeight="1" x14ac:dyDescent="0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4.25" customHeight="1" x14ac:dyDescent="0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4.25" customHeight="1" x14ac:dyDescent="0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4.25" customHeight="1" x14ac:dyDescent="0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4.25" customHeight="1" x14ac:dyDescent="0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4.25" customHeight="1" x14ac:dyDescent="0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4.25" customHeight="1" x14ac:dyDescent="0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4.25" customHeight="1" x14ac:dyDescent="0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4.25" customHeight="1" x14ac:dyDescent="0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4.25" customHeight="1" x14ac:dyDescent="0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4.25" customHeight="1" x14ac:dyDescent="0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4.25" customHeight="1" x14ac:dyDescent="0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4.25" customHeight="1" x14ac:dyDescent="0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4.25" customHeight="1" x14ac:dyDescent="0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4.25" customHeight="1" x14ac:dyDescent="0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4.25" customHeight="1" x14ac:dyDescent="0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4.25" customHeight="1" x14ac:dyDescent="0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4.25" customHeight="1" x14ac:dyDescent="0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4.25" customHeight="1" x14ac:dyDescent="0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4.25" customHeight="1" x14ac:dyDescent="0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4.25" customHeight="1" x14ac:dyDescent="0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4.25" customHeight="1" x14ac:dyDescent="0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4.25" customHeight="1" x14ac:dyDescent="0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4.25" customHeight="1" x14ac:dyDescent="0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4.25" customHeight="1" x14ac:dyDescent="0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4.25" customHeight="1" x14ac:dyDescent="0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4.25" customHeight="1" x14ac:dyDescent="0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4.25" customHeight="1" x14ac:dyDescent="0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4.25" customHeight="1" x14ac:dyDescent="0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4.25" customHeight="1" x14ac:dyDescent="0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4.25" customHeight="1" x14ac:dyDescent="0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4.25" customHeight="1" x14ac:dyDescent="0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4.25" customHeight="1" x14ac:dyDescent="0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4.25" customHeight="1" x14ac:dyDescent="0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4.25" customHeight="1" x14ac:dyDescent="0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4.25" customHeight="1" x14ac:dyDescent="0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4.25" customHeight="1" x14ac:dyDescent="0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4.25" customHeight="1" x14ac:dyDescent="0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4.25" customHeight="1" x14ac:dyDescent="0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4.25" customHeight="1" x14ac:dyDescent="0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4.25" customHeight="1" x14ac:dyDescent="0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4.25" customHeight="1" x14ac:dyDescent="0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4.25" customHeight="1" x14ac:dyDescent="0.2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4.25" customHeight="1" x14ac:dyDescent="0.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4.25" customHeight="1" x14ac:dyDescent="0.2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4.25" customHeight="1" x14ac:dyDescent="0.2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4.25" customHeight="1" x14ac:dyDescent="0.2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4.25" customHeight="1" x14ac:dyDescent="0.2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4.25" customHeight="1" x14ac:dyDescent="0.2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4.25" customHeight="1" x14ac:dyDescent="0.2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4.25" customHeight="1" x14ac:dyDescent="0.2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4.25" customHeight="1" x14ac:dyDescent="0.2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outlinePr summaryBelow="0" summaryRight="0"/>
  </sheetPr>
  <dimension ref="A1:B1000"/>
  <sheetViews>
    <sheetView showGridLines="0" workbookViewId="0"/>
  </sheetViews>
  <sheetFormatPr defaultColWidth="12.5703125" defaultRowHeight="15" customHeight="1" x14ac:dyDescent="0.2"/>
  <cols>
    <col min="1" max="1" width="16" customWidth="1"/>
    <col min="2" max="2" width="19.42578125" customWidth="1"/>
    <col min="3" max="6" width="12.5703125" customWidth="1"/>
  </cols>
  <sheetData>
    <row r="1" spans="1:2" ht="15.75" customHeight="1" x14ac:dyDescent="0.25">
      <c r="A1" s="38" t="s">
        <v>11</v>
      </c>
      <c r="B1" s="38" t="s">
        <v>78</v>
      </c>
    </row>
    <row r="2" spans="1:2" ht="15.75" customHeight="1" x14ac:dyDescent="0.2">
      <c r="A2" s="39" t="s">
        <v>17</v>
      </c>
      <c r="B2" s="39" t="s">
        <v>79</v>
      </c>
    </row>
    <row r="3" spans="1:2" ht="15.75" customHeight="1" x14ac:dyDescent="0.2">
      <c r="A3" s="39" t="s">
        <v>18</v>
      </c>
      <c r="B3" s="39" t="s">
        <v>80</v>
      </c>
    </row>
    <row r="4" spans="1:2" ht="15.75" customHeight="1" x14ac:dyDescent="0.2">
      <c r="A4" s="39" t="s">
        <v>19</v>
      </c>
      <c r="B4" s="39" t="s">
        <v>81</v>
      </c>
    </row>
    <row r="5" spans="1:2" ht="15.75" customHeight="1" x14ac:dyDescent="0.2"/>
    <row r="6" spans="1:2" ht="15.75" customHeight="1" x14ac:dyDescent="0.2"/>
    <row r="7" spans="1:2" ht="15.75" customHeight="1" x14ac:dyDescent="0.2"/>
    <row r="8" spans="1:2" ht="15.75" customHeight="1" x14ac:dyDescent="0.2"/>
    <row r="9" spans="1:2" ht="15.75" customHeight="1" x14ac:dyDescent="0.2"/>
    <row r="10" spans="1:2" ht="15.75" customHeight="1" x14ac:dyDescent="0.2"/>
    <row r="11" spans="1:2" ht="15.75" customHeight="1" x14ac:dyDescent="0.2"/>
    <row r="12" spans="1:2" ht="15.75" customHeight="1" x14ac:dyDescent="0.2"/>
    <row r="13" spans="1:2" ht="15.75" customHeight="1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5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A1000"/>
  <sheetViews>
    <sheetView topLeftCell="B1" workbookViewId="0"/>
  </sheetViews>
  <sheetFormatPr defaultColWidth="12.5703125" defaultRowHeight="15" customHeight="1" x14ac:dyDescent="0.2"/>
  <cols>
    <col min="1" max="1" width="9.140625" hidden="1" customWidth="1"/>
    <col min="2" max="26" width="8.5703125" customWidth="1"/>
  </cols>
  <sheetData>
    <row r="1" spans="1:1" ht="12.75" customHeight="1" x14ac:dyDescent="0.2">
      <c r="A1" s="29" t="str">
        <f>IFERROR(IF(INDEX(#REF!,MATCH(LEFT(#REF!,6),#REF!,0))&lt;&gt;"",INDEX(#REF!,MATCH(LEFT(#REF!,6),#REF!,0)),""),"")</f>
        <v/>
      </c>
    </row>
    <row r="2" spans="1:1" ht="12.75" customHeight="1" x14ac:dyDescent="0.2">
      <c r="A2" s="29" t="str">
        <f>IFERROR(IF(INDEX(#REF!,MATCH(LEFT(#REF!,6),#REF!,0))&lt;&gt;"",INDEX(#REF!,MATCH(LEFT(#REF!,6),#REF!,0)),""),"")</f>
        <v/>
      </c>
    </row>
    <row r="3" spans="1:1" ht="12.75" customHeight="1" x14ac:dyDescent="0.2">
      <c r="A3" s="29" t="str">
        <f>IFERROR(IF(INDEX(#REF!,MATCH(LEFT(#REF!,6),#REF!,0))&lt;&gt;"",INDEX(#REF!,MATCH(LEFT(#REF!,6),#REF!,0)),""),"")</f>
        <v/>
      </c>
    </row>
    <row r="4" spans="1:1" ht="12.75" customHeight="1" x14ac:dyDescent="0.2">
      <c r="A4" s="29" t="str">
        <f>IFERROR(IF(INDEX(#REF!,MATCH(LEFT(#REF!,6),#REF!,0))&lt;&gt;"",INDEX(#REF!,MATCH(LEFT(#REF!,6),#REF!,0)),""),"")</f>
        <v/>
      </c>
    </row>
    <row r="5" spans="1:1" ht="12.75" customHeight="1" x14ac:dyDescent="0.2">
      <c r="A5" s="29" t="str">
        <f>IFERROR(IF(INDEX(#REF!,MATCH(LEFT(#REF!,6),#REF!,0))&lt;&gt;"",INDEX(#REF!,MATCH(LEFT(#REF!,6),#REF!,0)),""),"")</f>
        <v/>
      </c>
    </row>
    <row r="6" spans="1:1" ht="12.75" customHeight="1" x14ac:dyDescent="0.2">
      <c r="A6" s="29" t="str">
        <f>IFERROR(IF(INDEX(#REF!,MATCH(LEFT(#REF!,6),#REF!,0))&lt;&gt;"",INDEX(#REF!,MATCH(LEFT(#REF!,6),#REF!,0)),""),"")</f>
        <v/>
      </c>
    </row>
    <row r="7" spans="1:1" ht="12.75" customHeight="1" x14ac:dyDescent="0.2">
      <c r="A7" s="29" t="str">
        <f>IFERROR(IF(INDEX(#REF!,MATCH(LEFT(#REF!,6),#REF!,0))&lt;&gt;"",INDEX(#REF!,MATCH(LEFT(#REF!,6),#REF!,0)),""),"")</f>
        <v/>
      </c>
    </row>
    <row r="8" spans="1:1" ht="12.75" customHeight="1" x14ac:dyDescent="0.2">
      <c r="A8" s="29" t="str">
        <f>IFERROR(IF(INDEX(#REF!,MATCH(LEFT(#REF!,6),#REF!,0))&lt;&gt;"",INDEX(#REF!,MATCH(LEFT(#REF!,6),#REF!,0)),""),"")</f>
        <v/>
      </c>
    </row>
    <row r="9" spans="1:1" ht="12.75" customHeight="1" x14ac:dyDescent="0.2">
      <c r="A9" s="29" t="str">
        <f>IFERROR(IF(INDEX(#REF!,MATCH(LEFT(#REF!,6),#REF!,0))&lt;&gt;"",INDEX(#REF!,MATCH(LEFT(#REF!,6),#REF!,0)),""),"")</f>
        <v/>
      </c>
    </row>
    <row r="10" spans="1:1" ht="12.75" customHeight="1" x14ac:dyDescent="0.2">
      <c r="A10" s="29" t="str">
        <f>IFERROR(IF(INDEX(#REF!,MATCH(LEFT(#REF!,6),#REF!,0))&lt;&gt;"",INDEX(#REF!,MATCH(LEFT(#REF!,6),#REF!,0)),""),"")</f>
        <v/>
      </c>
    </row>
    <row r="11" spans="1:1" ht="12.75" customHeight="1" x14ac:dyDescent="0.2">
      <c r="A11" s="29" t="str">
        <f>IFERROR(IF(INDEX(#REF!,MATCH(LEFT(#REF!,6),#REF!,0))&lt;&gt;"",INDEX(#REF!,MATCH(LEFT(#REF!,6),#REF!,0)),""),"")</f>
        <v/>
      </c>
    </row>
    <row r="12" spans="1:1" ht="12.75" customHeight="1" x14ac:dyDescent="0.2">
      <c r="A12" s="29" t="str">
        <f>IFERROR(IF(INDEX(#REF!,MATCH(LEFT(#REF!,6),#REF!,0))&lt;&gt;"",INDEX(#REF!,MATCH(LEFT(#REF!,6),#REF!,0)),""),"")</f>
        <v/>
      </c>
    </row>
    <row r="13" spans="1:1" ht="12.75" customHeight="1" x14ac:dyDescent="0.2">
      <c r="A13" s="29" t="str">
        <f>IFERROR(IF(INDEX(#REF!,MATCH(LEFT(#REF!,6),#REF!,0))&lt;&gt;"",INDEX(#REF!,MATCH(LEFT(#REF!,6),#REF!,0)),""),"")</f>
        <v/>
      </c>
    </row>
    <row r="14" spans="1:1" ht="12.75" customHeight="1" x14ac:dyDescent="0.2">
      <c r="A14" s="29" t="str">
        <f>IFERROR(IF(INDEX(#REF!,MATCH(LEFT(#REF!,6),#REF!,0))&lt;&gt;"",INDEX(#REF!,MATCH(LEFT(#REF!,6),#REF!,0)),""),"")</f>
        <v/>
      </c>
    </row>
    <row r="15" spans="1:1" ht="12.75" customHeight="1" x14ac:dyDescent="0.2">
      <c r="A15" s="29" t="str">
        <f>IFERROR(IF(INDEX(#REF!,MATCH(LEFT(#REF!,6),#REF!,0))&lt;&gt;"",INDEX(#REF!,MATCH(LEFT(#REF!,6),#REF!,0)),""),"")</f>
        <v/>
      </c>
    </row>
    <row r="16" spans="1:1" ht="12.75" customHeight="1" x14ac:dyDescent="0.2">
      <c r="A16" s="29" t="str">
        <f>IFERROR(IF(INDEX(#REF!,MATCH(LEFT(#REF!,6),#REF!,0))&lt;&gt;"",INDEX(#REF!,MATCH(LEFT(#REF!,6),#REF!,0)),""),"")</f>
        <v/>
      </c>
    </row>
    <row r="17" spans="1:1" ht="12.75" customHeight="1" x14ac:dyDescent="0.2">
      <c r="A17" s="29" t="str">
        <f>IFERROR(IF(INDEX(#REF!,MATCH(LEFT(#REF!,6),#REF!,0))&lt;&gt;"",INDEX(#REF!,MATCH(LEFT(#REF!,6),#REF!,0)),""),"")</f>
        <v/>
      </c>
    </row>
    <row r="18" spans="1:1" ht="12.75" customHeight="1" x14ac:dyDescent="0.2">
      <c r="A18" s="29" t="str">
        <f>IFERROR(IF(INDEX(#REF!,MATCH(LEFT(#REF!,6),#REF!,0))&lt;&gt;"",INDEX(#REF!,MATCH(LEFT(#REF!,6),#REF!,0)),""),"")</f>
        <v/>
      </c>
    </row>
    <row r="19" spans="1:1" ht="12.75" customHeight="1" x14ac:dyDescent="0.2">
      <c r="A19" s="29" t="str">
        <f>IFERROR(IF(INDEX(#REF!,MATCH(LEFT(#REF!,6),#REF!,0))&lt;&gt;"",INDEX(#REF!,MATCH(LEFT(#REF!,6),#REF!,0)),""),"")</f>
        <v/>
      </c>
    </row>
    <row r="20" spans="1:1" ht="12.75" customHeight="1" x14ac:dyDescent="0.2">
      <c r="A20" s="29" t="str">
        <f>IFERROR(IF(INDEX(#REF!,MATCH(LEFT(#REF!,6),#REF!,0))&lt;&gt;"",INDEX(#REF!,MATCH(LEFT(#REF!,6),#REF!,0)),""),"")</f>
        <v/>
      </c>
    </row>
    <row r="21" spans="1:1" ht="12.75" customHeight="1" x14ac:dyDescent="0.2">
      <c r="A21" s="29" t="str">
        <f>IFERROR(IF(INDEX(#REF!,MATCH(LEFT(#REF!,6),#REF!,0))&lt;&gt;"",INDEX(#REF!,MATCH(LEFT(#REF!,6),#REF!,0)),""),"")</f>
        <v/>
      </c>
    </row>
    <row r="22" spans="1:1" ht="12.75" customHeight="1" x14ac:dyDescent="0.2">
      <c r="A22" s="29" t="str">
        <f>IFERROR(IF(INDEX(#REF!,MATCH(LEFT(#REF!,6),#REF!,0))&lt;&gt;"",INDEX(#REF!,MATCH(LEFT(#REF!,6),#REF!,0)),""),"")</f>
        <v/>
      </c>
    </row>
    <row r="23" spans="1:1" ht="12.75" customHeight="1" x14ac:dyDescent="0.2">
      <c r="A23" s="29" t="str">
        <f>IFERROR(IF(INDEX(#REF!,MATCH(LEFT(#REF!,6),#REF!,0))&lt;&gt;"",INDEX(#REF!,MATCH(LEFT(#REF!,6),#REF!,0)),""),"")</f>
        <v/>
      </c>
    </row>
    <row r="24" spans="1:1" ht="12.75" customHeight="1" x14ac:dyDescent="0.2">
      <c r="A24" s="29" t="str">
        <f>IFERROR(IF(INDEX(#REF!,MATCH(LEFT(#REF!,6),#REF!,0))&lt;&gt;"",INDEX(#REF!,MATCH(LEFT(#REF!,6),#REF!,0)),""),"")</f>
        <v/>
      </c>
    </row>
    <row r="25" spans="1:1" ht="12.75" customHeight="1" x14ac:dyDescent="0.2">
      <c r="A25" s="29" t="str">
        <f>IFERROR(IF(INDEX(#REF!,MATCH(LEFT(#REF!,6),#REF!,0))&lt;&gt;"",INDEX(#REF!,MATCH(LEFT(#REF!,6),#REF!,0)),""),"")</f>
        <v/>
      </c>
    </row>
    <row r="26" spans="1:1" ht="12.75" customHeight="1" x14ac:dyDescent="0.2">
      <c r="A26" s="29" t="str">
        <f>IFERROR(IF(INDEX(#REF!,MATCH(LEFT(#REF!,6),#REF!,0))&lt;&gt;"",INDEX(#REF!,MATCH(LEFT(#REF!,6),#REF!,0)),""),"")</f>
        <v/>
      </c>
    </row>
    <row r="27" spans="1:1" ht="12.75" customHeight="1" x14ac:dyDescent="0.2">
      <c r="A27" s="29" t="str">
        <f>IFERROR(IF(INDEX(#REF!,MATCH(LEFT(#REF!,6),#REF!,0))&lt;&gt;"",INDEX(#REF!,MATCH(LEFT(#REF!,6),#REF!,0)),""),"")</f>
        <v/>
      </c>
    </row>
    <row r="28" spans="1:1" ht="12.75" customHeight="1" x14ac:dyDescent="0.2">
      <c r="A28" s="29" t="str">
        <f>IFERROR(IF(INDEX(#REF!,MATCH(LEFT(#REF!,6),#REF!,0))&lt;&gt;"",INDEX(#REF!,MATCH(LEFT(#REF!,6),#REF!,0)),""),"")</f>
        <v/>
      </c>
    </row>
    <row r="29" spans="1:1" ht="12.75" customHeight="1" x14ac:dyDescent="0.2">
      <c r="A29" s="29" t="str">
        <f>IFERROR(IF(INDEX(#REF!,MATCH(LEFT(#REF!,6),#REF!,0))&lt;&gt;"",INDEX(#REF!,MATCH(LEFT(#REF!,6),#REF!,0)),""),"")</f>
        <v/>
      </c>
    </row>
    <row r="30" spans="1:1" ht="12.75" customHeight="1" x14ac:dyDescent="0.2">
      <c r="A30" s="29" t="str">
        <f>IFERROR(IF(INDEX(#REF!,MATCH(LEFT(#REF!,6),#REF!,0))&lt;&gt;"",INDEX(#REF!,MATCH(LEFT(#REF!,6),#REF!,0)),""),"")</f>
        <v/>
      </c>
    </row>
    <row r="31" spans="1:1" ht="12.75" customHeight="1" x14ac:dyDescent="0.2">
      <c r="A31" s="29" t="str">
        <f>IFERROR(IF(INDEX(#REF!,MATCH(LEFT(#REF!,6),#REF!,0))&lt;&gt;"",INDEX(#REF!,MATCH(LEFT(#REF!,6),#REF!,0)),""),"")</f>
        <v/>
      </c>
    </row>
    <row r="32" spans="1:1" ht="12.75" customHeight="1" x14ac:dyDescent="0.2">
      <c r="A32" s="29" t="str">
        <f>IFERROR(IF(INDEX(#REF!,MATCH(LEFT(#REF!,6),#REF!,0))&lt;&gt;"",INDEX(#REF!,MATCH(LEFT(#REF!,6),#REF!,0)),""),"")</f>
        <v/>
      </c>
    </row>
    <row r="33" spans="1:1" ht="12.75" customHeight="1" x14ac:dyDescent="0.2">
      <c r="A33" s="29" t="str">
        <f>IFERROR(IF(INDEX(#REF!,MATCH(LEFT(#REF!,6),#REF!,0))&lt;&gt;"",INDEX(#REF!,MATCH(LEFT(#REF!,6),#REF!,0)),""),"")</f>
        <v/>
      </c>
    </row>
    <row r="34" spans="1:1" ht="12.75" customHeight="1" x14ac:dyDescent="0.2">
      <c r="A34" s="29" t="str">
        <f>IFERROR(IF(INDEX(#REF!,MATCH(LEFT(#REF!,6),#REF!,0))&lt;&gt;"",INDEX(#REF!,MATCH(LEFT(#REF!,6),#REF!,0)),""),"")</f>
        <v/>
      </c>
    </row>
    <row r="35" spans="1:1" ht="12.75" customHeight="1" x14ac:dyDescent="0.2">
      <c r="A35" s="29" t="str">
        <f>IFERROR(IF(INDEX(#REF!,MATCH(LEFT(#REF!,6),#REF!,0))&lt;&gt;"",INDEX(#REF!,MATCH(LEFT(#REF!,6),#REF!,0)),""),"")</f>
        <v/>
      </c>
    </row>
    <row r="36" spans="1:1" ht="12.75" customHeight="1" x14ac:dyDescent="0.2">
      <c r="A36" s="29" t="str">
        <f>IFERROR(IF(INDEX(#REF!,MATCH(LEFT(#REF!,6),#REF!,0))&lt;&gt;"",INDEX(#REF!,MATCH(LEFT(#REF!,6),#REF!,0)),""),"")</f>
        <v/>
      </c>
    </row>
    <row r="37" spans="1:1" ht="12.75" customHeight="1" x14ac:dyDescent="0.2">
      <c r="A37" s="29" t="str">
        <f>IFERROR(IF(INDEX(#REF!,MATCH(LEFT(#REF!,6),#REF!,0))&lt;&gt;"",INDEX(#REF!,MATCH(LEFT(#REF!,6),#REF!,0)),""),"")</f>
        <v/>
      </c>
    </row>
    <row r="38" spans="1:1" ht="12.75" customHeight="1" x14ac:dyDescent="0.2">
      <c r="A38" s="29" t="str">
        <f>IFERROR(IF(INDEX(#REF!,MATCH(LEFT(#REF!,6),#REF!,0))&lt;&gt;"",INDEX(#REF!,MATCH(LEFT(#REF!,6),#REF!,0)),""),"")</f>
        <v/>
      </c>
    </row>
    <row r="39" spans="1:1" ht="12.75" customHeight="1" x14ac:dyDescent="0.2">
      <c r="A39" s="29" t="str">
        <f>IFERROR(IF(INDEX(#REF!,MATCH(LEFT(#REF!,6),#REF!,0))&lt;&gt;"",INDEX(#REF!,MATCH(LEFT(#REF!,6),#REF!,0)),""),"")</f>
        <v/>
      </c>
    </row>
    <row r="40" spans="1:1" ht="12.75" customHeight="1" x14ac:dyDescent="0.2">
      <c r="A40" s="29" t="str">
        <f>IFERROR(IF(INDEX(#REF!,MATCH(LEFT(#REF!,6),#REF!,0))&lt;&gt;"",INDEX(#REF!,MATCH(LEFT(#REF!,6),#REF!,0)),""),"")</f>
        <v/>
      </c>
    </row>
    <row r="41" spans="1:1" ht="12.75" customHeight="1" x14ac:dyDescent="0.2">
      <c r="A41" s="29" t="str">
        <f>IFERROR(IF(INDEX(#REF!,MATCH(LEFT(#REF!,6),#REF!,0))&lt;&gt;"",INDEX(#REF!,MATCH(LEFT(#REF!,6),#REF!,0)),""),"")</f>
        <v/>
      </c>
    </row>
    <row r="42" spans="1:1" ht="12.75" customHeight="1" x14ac:dyDescent="0.2">
      <c r="A42" s="29" t="str">
        <f>IFERROR(IF(INDEX(#REF!,MATCH(LEFT(#REF!,6),#REF!,0))&lt;&gt;"",INDEX(#REF!,MATCH(LEFT(#REF!,6),#REF!,0)),""),"")</f>
        <v/>
      </c>
    </row>
    <row r="43" spans="1:1" ht="12.75" customHeight="1" x14ac:dyDescent="0.2">
      <c r="A43" s="29" t="str">
        <f>IFERROR(IF(INDEX(#REF!,MATCH(LEFT(#REF!,6),#REF!,0))&lt;&gt;"",INDEX(#REF!,MATCH(LEFT(#REF!,6),#REF!,0)),""),"")</f>
        <v/>
      </c>
    </row>
    <row r="44" spans="1:1" ht="12.75" customHeight="1" x14ac:dyDescent="0.2">
      <c r="A44" s="29" t="str">
        <f>IFERROR(IF(INDEX(#REF!,MATCH(LEFT(#REF!,6),#REF!,0))&lt;&gt;"",INDEX(#REF!,MATCH(LEFT(#REF!,6),#REF!,0)),""),"")</f>
        <v/>
      </c>
    </row>
    <row r="45" spans="1:1" ht="12.75" customHeight="1" x14ac:dyDescent="0.2">
      <c r="A45" s="29" t="str">
        <f>IFERROR(IF(INDEX(#REF!,MATCH(LEFT(#REF!,6),#REF!,0))&lt;&gt;"",INDEX(#REF!,MATCH(LEFT(#REF!,6),#REF!,0)),""),"")</f>
        <v/>
      </c>
    </row>
    <row r="46" spans="1:1" ht="12.75" customHeight="1" x14ac:dyDescent="0.2">
      <c r="A46" s="29" t="str">
        <f>IFERROR(IF(INDEX(#REF!,MATCH(LEFT(#REF!,6),#REF!,0))&lt;&gt;"",INDEX(#REF!,MATCH(LEFT(#REF!,6),#REF!,0)),""),"")</f>
        <v/>
      </c>
    </row>
    <row r="47" spans="1:1" ht="12.75" customHeight="1" x14ac:dyDescent="0.2">
      <c r="A47" s="29" t="str">
        <f>IFERROR(IF(INDEX(#REF!,MATCH(LEFT(#REF!,6),#REF!,0))&lt;&gt;"",INDEX(#REF!,MATCH(LEFT(#REF!,6),#REF!,0)),""),"")</f>
        <v/>
      </c>
    </row>
    <row r="48" spans="1:1" ht="12.75" customHeight="1" x14ac:dyDescent="0.2">
      <c r="A48" s="29" t="str">
        <f>IFERROR(IF(INDEX(#REF!,MATCH(LEFT(#REF!,6),#REF!,0))&lt;&gt;"",INDEX(#REF!,MATCH(LEFT(#REF!,6),#REF!,0)),""),"")</f>
        <v/>
      </c>
    </row>
    <row r="49" spans="1:1" ht="12.75" customHeight="1" x14ac:dyDescent="0.2">
      <c r="A49" s="29" t="str">
        <f>IFERROR(IF(INDEX(#REF!,MATCH(LEFT(#REF!,6),#REF!,0))&lt;&gt;"",INDEX(#REF!,MATCH(LEFT(#REF!,6),#REF!,0)),""),"")</f>
        <v/>
      </c>
    </row>
    <row r="50" spans="1:1" ht="12.75" customHeight="1" x14ac:dyDescent="0.2">
      <c r="A50" s="29" t="str">
        <f>IFERROR(IF(INDEX(#REF!,MATCH(LEFT(#REF!,6),#REF!,0))&lt;&gt;"",INDEX(#REF!,MATCH(LEFT(#REF!,6),#REF!,0)),""),"")</f>
        <v/>
      </c>
    </row>
    <row r="51" spans="1:1" ht="12.75" customHeight="1" x14ac:dyDescent="0.2">
      <c r="A51" s="29" t="str">
        <f>IFERROR(IF(INDEX(#REF!,MATCH(LEFT(#REF!,6),#REF!,0))&lt;&gt;"",INDEX(#REF!,MATCH(LEFT(#REF!,6),#REF!,0)),""),"")</f>
        <v/>
      </c>
    </row>
    <row r="52" spans="1:1" ht="12.75" customHeight="1" x14ac:dyDescent="0.2">
      <c r="A52" s="29" t="str">
        <f>IFERROR(IF(INDEX(#REF!,MATCH(LEFT(#REF!,6),#REF!,0))&lt;&gt;"",INDEX(#REF!,MATCH(LEFT(#REF!,6),#REF!,0)),""),"")</f>
        <v/>
      </c>
    </row>
    <row r="53" spans="1:1" ht="12.75" customHeight="1" x14ac:dyDescent="0.2">
      <c r="A53" s="29" t="str">
        <f>IFERROR(IF(INDEX(#REF!,MATCH(LEFT(#REF!,6),#REF!,0))&lt;&gt;"",INDEX(#REF!,MATCH(LEFT(#REF!,6),#REF!,0)),""),"")</f>
        <v/>
      </c>
    </row>
    <row r="54" spans="1:1" ht="12.75" customHeight="1" x14ac:dyDescent="0.2">
      <c r="A54" s="29" t="str">
        <f>IFERROR(IF(INDEX(#REF!,MATCH(LEFT(#REF!,6),#REF!,0))&lt;&gt;"",INDEX(#REF!,MATCH(LEFT(#REF!,6),#REF!,0)),""),"")</f>
        <v/>
      </c>
    </row>
    <row r="55" spans="1:1" ht="12.75" customHeight="1" x14ac:dyDescent="0.2">
      <c r="A55" s="29" t="str">
        <f>IFERROR(IF(INDEX(#REF!,MATCH(LEFT(#REF!,6),#REF!,0))&lt;&gt;"",INDEX(#REF!,MATCH(LEFT(#REF!,6),#REF!,0)),""),"")</f>
        <v/>
      </c>
    </row>
    <row r="56" spans="1:1" ht="12.75" customHeight="1" x14ac:dyDescent="0.2">
      <c r="A56" s="29" t="str">
        <f>IFERROR(IF(INDEX(#REF!,MATCH(LEFT(#REF!,6),#REF!,0))&lt;&gt;"",INDEX(#REF!,MATCH(LEFT(#REF!,6),#REF!,0)),""),"")</f>
        <v/>
      </c>
    </row>
    <row r="57" spans="1:1" ht="12.75" customHeight="1" x14ac:dyDescent="0.2">
      <c r="A57" s="29" t="str">
        <f>IFERROR(IF(INDEX(#REF!,MATCH(LEFT(#REF!,6),#REF!,0))&lt;&gt;"",INDEX(#REF!,MATCH(LEFT(#REF!,6),#REF!,0)),""),"")</f>
        <v/>
      </c>
    </row>
    <row r="58" spans="1:1" ht="12.75" customHeight="1" x14ac:dyDescent="0.2">
      <c r="A58" s="29" t="str">
        <f>IFERROR(IF(INDEX(#REF!,MATCH(LEFT(#REF!,6),#REF!,0))&lt;&gt;"",INDEX(#REF!,MATCH(LEFT(#REF!,6),#REF!,0)),""),"")</f>
        <v/>
      </c>
    </row>
    <row r="59" spans="1:1" ht="12.75" customHeight="1" x14ac:dyDescent="0.2">
      <c r="A59" s="29" t="str">
        <f>IFERROR(IF(INDEX(#REF!,MATCH(LEFT(#REF!,6),#REF!,0))&lt;&gt;"",INDEX(#REF!,MATCH(LEFT(#REF!,6),#REF!,0)),""),"")</f>
        <v/>
      </c>
    </row>
    <row r="60" spans="1:1" ht="12.75" customHeight="1" x14ac:dyDescent="0.2">
      <c r="A60" s="29" t="str">
        <f>IFERROR(IF(INDEX(#REF!,MATCH(LEFT(#REF!,6),#REF!,0))&lt;&gt;"",INDEX(#REF!,MATCH(LEFT(#REF!,6),#REF!,0)),""),"")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Versão p V02</vt:lpstr>
      <vt:lpstr>Orientações</vt:lpstr>
      <vt:lpstr>Listas</vt:lpstr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</dc:creator>
  <cp:lastModifiedBy>Braulio Oliveira dos Santos Filho</cp:lastModifiedBy>
  <cp:lastPrinted>2025-09-03T20:14:01Z</cp:lastPrinted>
  <dcterms:created xsi:type="dcterms:W3CDTF">2024-04-04T15:56:39Z</dcterms:created>
  <dcterms:modified xsi:type="dcterms:W3CDTF">2025-09-15T18:03:48Z</dcterms:modified>
</cp:coreProperties>
</file>